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5306"/>
  <workbookPr date1904="1" showObjects="placeholders" showInkAnnotation="0" autoCompressPictures="0"/>
  <bookViews>
    <workbookView xWindow="1720" yWindow="0" windowWidth="21880" windowHeight="16460" tabRatio="779" activeTab="2"/>
  </bookViews>
  <sheets>
    <sheet name="Chapter 3" sheetId="3" r:id="rId1"/>
    <sheet name="Chapter 4" sheetId="4" r:id="rId2"/>
    <sheet name="Chapter 5" sheetId="5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08" i="4" l="1"/>
  <c r="C228" i="4"/>
  <c r="C229" i="4"/>
  <c r="C230" i="4"/>
  <c r="C231" i="4"/>
  <c r="B242" i="4"/>
  <c r="C217" i="4"/>
  <c r="C218" i="4"/>
  <c r="B240" i="4"/>
  <c r="C238" i="4"/>
  <c r="C235" i="4"/>
  <c r="C223" i="4"/>
  <c r="C224" i="4"/>
  <c r="C225" i="4"/>
  <c r="C226" i="4"/>
  <c r="C227" i="4"/>
  <c r="C232" i="4"/>
  <c r="D231" i="4"/>
  <c r="D230" i="4"/>
  <c r="D229" i="4"/>
  <c r="D228" i="4"/>
  <c r="D227" i="4"/>
  <c r="D226" i="4"/>
  <c r="D225" i="4"/>
  <c r="D224" i="4"/>
  <c r="D223" i="4"/>
  <c r="C214" i="4"/>
  <c r="C215" i="4"/>
  <c r="C216" i="4"/>
  <c r="C219" i="4"/>
  <c r="D218" i="4"/>
  <c r="D217" i="4"/>
  <c r="D216" i="4"/>
  <c r="D215" i="4"/>
  <c r="D214" i="4"/>
  <c r="B185" i="4"/>
  <c r="C188" i="4"/>
  <c r="C189" i="4"/>
  <c r="C190" i="4"/>
  <c r="C191" i="4"/>
  <c r="C192" i="4"/>
  <c r="B201" i="4"/>
  <c r="C193" i="4"/>
  <c r="C194" i="4"/>
  <c r="C195" i="4"/>
  <c r="C196" i="4"/>
  <c r="C197" i="4"/>
  <c r="C198" i="4"/>
  <c r="C199" i="4"/>
  <c r="B177" i="4"/>
  <c r="B179" i="4"/>
  <c r="B178" i="4"/>
  <c r="B172" i="4"/>
  <c r="B174" i="4"/>
  <c r="B173" i="4"/>
  <c r="B162" i="4"/>
  <c r="B168" i="4"/>
  <c r="B170" i="4"/>
  <c r="B169" i="4"/>
  <c r="B164" i="4"/>
  <c r="B166" i="4"/>
  <c r="B165" i="4"/>
  <c r="B140" i="4"/>
  <c r="C151" i="4"/>
  <c r="C152" i="4"/>
  <c r="C153" i="4"/>
  <c r="C155" i="4"/>
  <c r="C148" i="4"/>
  <c r="C144" i="4"/>
  <c r="C145" i="4"/>
  <c r="C142" i="4"/>
  <c r="I103" i="4"/>
  <c r="I109" i="4"/>
  <c r="I110" i="4"/>
  <c r="I111" i="4"/>
  <c r="I112" i="4"/>
  <c r="I113" i="4"/>
  <c r="I114" i="4"/>
  <c r="I115" i="4"/>
  <c r="I116" i="4"/>
  <c r="I117" i="4"/>
  <c r="I118" i="4"/>
  <c r="I119" i="4"/>
  <c r="I120" i="4"/>
  <c r="I121" i="4"/>
  <c r="I122" i="4"/>
  <c r="I123" i="4"/>
  <c r="I124" i="4"/>
  <c r="I125" i="4"/>
  <c r="G103" i="4"/>
  <c r="G109" i="4"/>
  <c r="G110" i="4"/>
  <c r="G111" i="4"/>
  <c r="G112" i="4"/>
  <c r="G113" i="4"/>
  <c r="G125" i="4"/>
  <c r="E103" i="4"/>
  <c r="E109" i="4"/>
  <c r="E110" i="4"/>
  <c r="E111" i="4"/>
  <c r="E112" i="4"/>
  <c r="E113" i="4"/>
  <c r="E125" i="4"/>
  <c r="C103" i="4"/>
  <c r="C109" i="4"/>
  <c r="C110" i="4"/>
  <c r="C111" i="4"/>
  <c r="C112" i="4"/>
  <c r="C113" i="4"/>
  <c r="C125" i="4"/>
  <c r="I105" i="4"/>
  <c r="I106" i="4"/>
  <c r="G105" i="4"/>
  <c r="G106" i="4"/>
  <c r="E105" i="4"/>
  <c r="E106" i="4"/>
  <c r="C105" i="4"/>
  <c r="C106" i="4"/>
  <c r="I104" i="4"/>
  <c r="G104" i="4"/>
  <c r="E104" i="4"/>
  <c r="C104" i="4"/>
  <c r="F96" i="4"/>
  <c r="F97" i="4"/>
  <c r="B98" i="4"/>
  <c r="F92" i="4"/>
  <c r="F93" i="4"/>
  <c r="B94" i="4"/>
  <c r="F88" i="4"/>
  <c r="F89" i="4"/>
  <c r="B90" i="4"/>
  <c r="F84" i="4"/>
  <c r="F85" i="4"/>
  <c r="B86" i="4"/>
  <c r="E73" i="4"/>
  <c r="B69" i="4"/>
  <c r="E74" i="4"/>
  <c r="B75" i="4"/>
  <c r="B71" i="4"/>
  <c r="B60" i="4"/>
  <c r="B62" i="4"/>
  <c r="B56" i="4"/>
  <c r="B57" i="4"/>
  <c r="F39" i="4"/>
  <c r="F40" i="4"/>
  <c r="F41" i="4"/>
  <c r="E45" i="4"/>
  <c r="B35" i="4"/>
  <c r="E44" i="4"/>
  <c r="E46" i="4"/>
  <c r="B32" i="4"/>
  <c r="B23" i="4"/>
  <c r="B21" i="4"/>
  <c r="C12" i="4"/>
  <c r="C9" i="4"/>
  <c r="D61" i="3"/>
  <c r="E61" i="3"/>
  <c r="C61" i="3"/>
  <c r="E60" i="3"/>
  <c r="C60" i="3"/>
  <c r="E59" i="3"/>
  <c r="C59" i="3"/>
  <c r="E58" i="3"/>
  <c r="C58" i="3"/>
  <c r="E57" i="3"/>
  <c r="C57" i="3"/>
  <c r="H50" i="3"/>
  <c r="H49" i="3"/>
  <c r="H48" i="3"/>
  <c r="H47" i="3"/>
  <c r="H46" i="3"/>
  <c r="D46" i="3"/>
  <c r="C46" i="3"/>
  <c r="H45" i="3"/>
  <c r="D45" i="3"/>
  <c r="C45" i="3"/>
  <c r="H44" i="3"/>
  <c r="D44" i="3"/>
  <c r="C44" i="3"/>
  <c r="H43" i="3"/>
  <c r="D43" i="3"/>
  <c r="C43" i="3"/>
  <c r="H42" i="3"/>
  <c r="D42" i="3"/>
  <c r="C42" i="3"/>
  <c r="H41" i="3"/>
  <c r="D41" i="3"/>
  <c r="C41" i="3"/>
  <c r="H40" i="3"/>
  <c r="D40" i="3"/>
  <c r="C40" i="3"/>
  <c r="H39" i="3"/>
  <c r="D39" i="3"/>
  <c r="C39" i="3"/>
  <c r="H36" i="3"/>
  <c r="H37" i="3"/>
  <c r="H38" i="3"/>
  <c r="K36" i="3"/>
  <c r="K37" i="3"/>
  <c r="K38" i="3"/>
  <c r="C36" i="3"/>
  <c r="C37" i="3"/>
  <c r="C38" i="3"/>
  <c r="D36" i="3"/>
  <c r="D37" i="3"/>
  <c r="D38" i="3"/>
  <c r="F36" i="3"/>
  <c r="F37" i="3"/>
  <c r="F38" i="3"/>
  <c r="D32" i="3"/>
  <c r="D31" i="3"/>
  <c r="D28" i="3"/>
  <c r="D29" i="3"/>
  <c r="D30" i="3"/>
  <c r="G28" i="3"/>
  <c r="G29" i="3"/>
  <c r="G30" i="3"/>
  <c r="C23" i="3"/>
  <c r="C22" i="3"/>
  <c r="C21" i="3"/>
  <c r="C20" i="3"/>
  <c r="C19" i="3"/>
  <c r="C18" i="3"/>
  <c r="C17" i="3"/>
  <c r="C16" i="3"/>
  <c r="C15" i="3"/>
  <c r="C12" i="3"/>
  <c r="C13" i="3"/>
  <c r="C14" i="3"/>
  <c r="F12" i="3"/>
  <c r="F13" i="3"/>
  <c r="F14" i="3"/>
  <c r="C8" i="3"/>
  <c r="C5" i="3"/>
  <c r="C6" i="3"/>
  <c r="C7" i="3"/>
  <c r="F5" i="3"/>
  <c r="F6" i="3"/>
  <c r="F7" i="3"/>
  <c r="C63" i="3"/>
  <c r="C64" i="3"/>
  <c r="C65" i="3"/>
</calcChain>
</file>

<file path=xl/sharedStrings.xml><?xml version="1.0" encoding="utf-8"?>
<sst xmlns="http://schemas.openxmlformats.org/spreadsheetml/2006/main" count="281" uniqueCount="203">
  <si>
    <t>Problem 2</t>
    <phoneticPr fontId="6" type="noConversion"/>
  </si>
  <si>
    <t>v</t>
    <phoneticPr fontId="6" type="noConversion"/>
  </si>
  <si>
    <t>p(v)</t>
    <phoneticPr fontId="6" type="noConversion"/>
  </si>
  <si>
    <t>a.</t>
    <phoneticPr fontId="6" type="noConversion"/>
  </si>
  <si>
    <t>b.</t>
    <phoneticPr fontId="6" type="noConversion"/>
  </si>
  <si>
    <t>d.</t>
    <phoneticPr fontId="6" type="noConversion"/>
  </si>
  <si>
    <t>p(v)</t>
    <phoneticPr fontId="6" type="noConversion"/>
  </si>
  <si>
    <t>Problem 5</t>
    <phoneticPr fontId="6" type="noConversion"/>
  </si>
  <si>
    <t>NOTE:</t>
    <phoneticPr fontId="6" type="noConversion"/>
  </si>
  <si>
    <r>
      <t xml:space="preserve">These are theoretical distributions; hence </t>
    </r>
    <r>
      <rPr>
        <sz val="10"/>
        <rFont val="Symbol"/>
      </rPr>
      <t>s</t>
    </r>
    <r>
      <rPr>
        <vertAlign val="superscript"/>
        <sz val="10"/>
        <rFont val="Verdana"/>
      </rPr>
      <t>2</t>
    </r>
    <r>
      <rPr>
        <sz val="10"/>
        <rFont val="Verdana"/>
      </rPr>
      <t xml:space="preserve"> and  </t>
    </r>
    <r>
      <rPr>
        <sz val="10"/>
        <rFont val="Symbol"/>
      </rPr>
      <t>s</t>
    </r>
    <r>
      <rPr>
        <sz val="10"/>
        <rFont val="Verdana"/>
      </rPr>
      <t>.</t>
    </r>
  </si>
  <si>
    <t>Distribution from Chapter 2, Problem 4</t>
    <phoneticPr fontId="6" type="noConversion"/>
  </si>
  <si>
    <r>
      <t>v</t>
    </r>
    <r>
      <rPr>
        <vertAlign val="superscript"/>
        <sz val="10"/>
        <rFont val="Verdana"/>
      </rPr>
      <t>2</t>
    </r>
  </si>
  <si>
    <t>p(v)</t>
    <phoneticPr fontId="6" type="noConversion"/>
  </si>
  <si>
    <t xml:space="preserve">E(x) = </t>
    <phoneticPr fontId="6" type="noConversion"/>
  </si>
  <si>
    <r>
      <t>s</t>
    </r>
    <r>
      <rPr>
        <vertAlign val="superscript"/>
        <sz val="10"/>
        <rFont val="Verdana"/>
      </rPr>
      <t>2</t>
    </r>
    <r>
      <rPr>
        <sz val="10"/>
        <rFont val="Verdana"/>
      </rPr>
      <t xml:space="preserve"> = </t>
    </r>
  </si>
  <si>
    <r>
      <t>s</t>
    </r>
    <r>
      <rPr>
        <sz val="10"/>
        <rFont val="Verdana"/>
      </rPr>
      <t xml:space="preserve"> = </t>
    </r>
  </si>
  <si>
    <t>Distribution from Chapter 2, Problem 6</t>
    <phoneticPr fontId="6" type="noConversion"/>
  </si>
  <si>
    <t>v</t>
  </si>
  <si>
    <t>p(v)</t>
  </si>
  <si>
    <t>NOTE:</t>
    <phoneticPr fontId="6" type="noConversion"/>
  </si>
  <si>
    <t>These values are approximate because the distribution is truncated.</t>
    <phoneticPr fontId="6" type="noConversion"/>
  </si>
  <si>
    <t>etc.</t>
    <phoneticPr fontId="6" type="noConversion"/>
  </si>
  <si>
    <t>etc.</t>
  </si>
  <si>
    <t>Distribution from Chapter 2, Problem 7</t>
    <phoneticPr fontId="6" type="noConversion"/>
  </si>
  <si>
    <t>v (letter)</t>
    <phoneticPr fontId="6" type="noConversion"/>
  </si>
  <si>
    <t>v (number)</t>
    <phoneticPr fontId="6" type="noConversion"/>
  </si>
  <si>
    <t>A</t>
  </si>
  <si>
    <t>B</t>
  </si>
  <si>
    <t>C</t>
  </si>
  <si>
    <t>D</t>
  </si>
  <si>
    <t>Grades must be translated into numbers to allow numerical calculations.</t>
    <phoneticPr fontId="6" type="noConversion"/>
  </si>
  <si>
    <t>F</t>
  </si>
  <si>
    <t>Distributions from Chapter 2, Problem 9</t>
    <phoneticPr fontId="6" type="noConversion"/>
  </si>
  <si>
    <t>x = s</t>
    <phoneticPr fontId="6" type="noConversion"/>
  </si>
  <si>
    <r>
      <t>x</t>
    </r>
    <r>
      <rPr>
        <vertAlign val="superscript"/>
        <sz val="10"/>
        <rFont val="Verdana"/>
      </rPr>
      <t>2</t>
    </r>
  </si>
  <si>
    <t>p(x)</t>
    <phoneticPr fontId="6" type="noConversion"/>
  </si>
  <si>
    <t>y</t>
    <phoneticPr fontId="6" type="noConversion"/>
  </si>
  <si>
    <r>
      <t>y</t>
    </r>
    <r>
      <rPr>
        <vertAlign val="superscript"/>
        <sz val="10"/>
        <rFont val="Verdana"/>
      </rPr>
      <t>2</t>
    </r>
  </si>
  <si>
    <t>p(y)</t>
    <phoneticPr fontId="6" type="noConversion"/>
  </si>
  <si>
    <t>Problem 8</t>
    <phoneticPr fontId="6" type="noConversion"/>
  </si>
  <si>
    <t>Problem 9</t>
    <phoneticPr fontId="6" type="noConversion"/>
  </si>
  <si>
    <t xml:space="preserve">n = </t>
    <phoneticPr fontId="6" type="noConversion"/>
  </si>
  <si>
    <t>no. winners</t>
    <phoneticPr fontId="6" type="noConversion"/>
  </si>
  <si>
    <t>E(x) =</t>
    <phoneticPr fontId="6" type="noConversion"/>
  </si>
  <si>
    <r>
      <t>NOTE: s</t>
    </r>
    <r>
      <rPr>
        <sz val="10"/>
        <rFont val="Verdana"/>
      </rPr>
      <t xml:space="preserve"> = </t>
    </r>
  </si>
  <si>
    <t>Problem 10</t>
    <phoneticPr fontId="6" type="noConversion"/>
  </si>
  <si>
    <t>General Notes</t>
    <phoneticPr fontId="6" type="noConversion"/>
  </si>
  <si>
    <t>NCr means "N choose r", e.g., 5C2 = 5!/(3! x 2!) = 120/(6x2) = 10</t>
    <phoneticPr fontId="6" type="noConversion"/>
  </si>
  <si>
    <r>
      <t>For most of the binomial problems, the full binomial formula is used: p</t>
    </r>
    <r>
      <rPr>
        <vertAlign val="superscript"/>
        <sz val="10"/>
        <rFont val="Verdana"/>
      </rPr>
      <t>r</t>
    </r>
    <r>
      <rPr>
        <sz val="10"/>
        <rFont val="Verdana"/>
      </rPr>
      <t>q</t>
    </r>
    <r>
      <rPr>
        <vertAlign val="superscript"/>
        <sz val="10"/>
        <rFont val="Verdana"/>
      </rPr>
      <t>N-r</t>
    </r>
    <r>
      <rPr>
        <sz val="10"/>
        <rFont val="Verdana"/>
      </rPr>
      <t>(NCr). In some problems, just for illustration, the "BINOM" function is used</t>
    </r>
  </si>
  <si>
    <t>Problem 1</t>
    <phoneticPr fontId="6" type="noConversion"/>
  </si>
  <si>
    <t>Information provided</t>
  </si>
  <si>
    <t xml:space="preserve">N = </t>
  </si>
  <si>
    <t>(the five places Harvey has to go)</t>
  </si>
  <si>
    <t xml:space="preserve">r = </t>
  </si>
  <si>
    <t>(for part b)</t>
  </si>
  <si>
    <t>a.</t>
    <phoneticPr fontId="6" type="noConversion"/>
  </si>
  <si>
    <t xml:space="preserve">N! = </t>
    <phoneticPr fontId="6" type="noConversion"/>
  </si>
  <si>
    <t>b.</t>
    <phoneticPr fontId="6" type="noConversion"/>
  </si>
  <si>
    <t>There are N=4 places to go besides the obligatory Fortune tellers. Harvey will go to r=2 of them in addition to the fortune teller. So the answer is:</t>
    <phoneticPr fontId="6" type="noConversion"/>
  </si>
  <si>
    <t xml:space="preserve">4C2 = </t>
    <phoneticPr fontId="6" type="noConversion"/>
  </si>
  <si>
    <t>Information provided</t>
    <phoneticPr fontId="6" type="noConversion"/>
  </si>
  <si>
    <t>Item</t>
    <phoneticPr fontId="6" type="noConversion"/>
  </si>
  <si>
    <t>no. of items</t>
    <phoneticPr fontId="6" type="noConversion"/>
  </si>
  <si>
    <t>no. states</t>
    <phoneticPr fontId="6" type="noConversion"/>
  </si>
  <si>
    <t>letters</t>
    <phoneticPr fontId="6" type="noConversion"/>
  </si>
  <si>
    <t>digits</t>
    <phoneticPr fontId="6" type="noConversion"/>
  </si>
  <si>
    <t>symbols</t>
    <phoneticPr fontId="6" type="noConversion"/>
  </si>
  <si>
    <t>c.</t>
    <phoneticPr fontId="6" type="noConversion"/>
  </si>
  <si>
    <t>(which are ABC1234* and ABC1234$)</t>
    <phoneticPr fontId="6" type="noConversion"/>
  </si>
  <si>
    <t>Problem 3</t>
    <phoneticPr fontId="6" type="noConversion"/>
  </si>
  <si>
    <t>= number of letters per letter string</t>
  </si>
  <si>
    <t>= number of letters in the alphabet</t>
    <phoneticPr fontId="6" type="noConversion"/>
  </si>
  <si>
    <t>letter strings in all</t>
  </si>
  <si>
    <t>N = 25 non-Q letters, any of which can occupy any of the five positions</t>
    <phoneticPr fontId="6" type="noConversion"/>
  </si>
  <si>
    <t>non-Q letter strings in all</t>
    <phoneticPr fontId="6" type="noConversion"/>
  </si>
  <si>
    <t>You can think of "QU" as counting as one letter; hence there are 25 other letters</t>
    <phoneticPr fontId="6" type="noConversion"/>
  </si>
  <si>
    <t>There can be either 1 or two "QU's" in the string</t>
    <phoneticPr fontId="6" type="noConversion"/>
  </si>
  <si>
    <t>Number of strings containing one QU and three other letters:</t>
    <phoneticPr fontId="6" type="noConversion"/>
  </si>
  <si>
    <t>Number of strings containing two QUs and one other letter:</t>
    <phoneticPr fontId="6" type="noConversion"/>
  </si>
  <si>
    <t>Total letter strings containing at least one "QU":</t>
    <phoneticPr fontId="6" type="noConversion"/>
  </si>
  <si>
    <t>d.</t>
    <phoneticPr fontId="6" type="noConversion"/>
  </si>
  <si>
    <t>Total number of letter strings: from Parts b and c,</t>
    <phoneticPr fontId="6" type="noConversion"/>
  </si>
  <si>
    <t>Number of "non-Q" letter strings:</t>
    <phoneticPr fontId="6" type="noConversion"/>
  </si>
  <si>
    <t>Number of "Q" letter strings:</t>
    <phoneticPr fontId="6" type="noConversion"/>
  </si>
  <si>
    <t>Total letter strings:</t>
    <phoneticPr fontId="6" type="noConversion"/>
  </si>
  <si>
    <t>Problem 4</t>
    <phoneticPr fontId="6" type="noConversion"/>
  </si>
  <si>
    <t>= number of letters per string</t>
    <phoneticPr fontId="6" type="noConversion"/>
  </si>
  <si>
    <t>= number of vowels</t>
    <phoneticPr fontId="6" type="noConversion"/>
  </si>
  <si>
    <t>= number of consonents</t>
    <phoneticPr fontId="6" type="noConversion"/>
  </si>
  <si>
    <t>= number of vowels in the string</t>
    <phoneticPr fontId="6" type="noConversion"/>
  </si>
  <si>
    <t>= number of consonents in the string</t>
    <phoneticPr fontId="6" type="noConversion"/>
  </si>
  <si>
    <t>strings in all</t>
    <phoneticPr fontId="6" type="noConversion"/>
  </si>
  <si>
    <t>The three consonents must be ordered within the word</t>
    <phoneticPr fontId="6" type="noConversion"/>
  </si>
  <si>
    <t>strings in all</t>
    <phoneticPr fontId="6" type="noConversion"/>
  </si>
  <si>
    <t>= number of people</t>
    <phoneticPr fontId="6" type="noConversion"/>
  </si>
  <si>
    <t>= number of people engaged in a handshake</t>
    <phoneticPr fontId="6" type="noConversion"/>
  </si>
  <si>
    <t>= number of women</t>
    <phoneticPr fontId="6" type="noConversion"/>
  </si>
  <si>
    <t>= number of men</t>
    <phoneticPr fontId="6" type="noConversion"/>
  </si>
  <si>
    <t>pairs of people in all</t>
    <phoneticPr fontId="6" type="noConversion"/>
  </si>
  <si>
    <t>Women shake hands with women:</t>
    <phoneticPr fontId="6" type="noConversion"/>
  </si>
  <si>
    <t>possibilities</t>
    <phoneticPr fontId="6" type="noConversion"/>
  </si>
  <si>
    <t>Men shake hands with men:</t>
    <phoneticPr fontId="6" type="noConversion"/>
  </si>
  <si>
    <t>= number of digits in exchange</t>
    <phoneticPr fontId="6" type="noConversion"/>
  </si>
  <si>
    <t>= number of letters in the rest of the number</t>
    <phoneticPr fontId="6" type="noConversion"/>
  </si>
  <si>
    <t>= number of digits to choose from</t>
    <phoneticPr fontId="6" type="noConversion"/>
  </si>
  <si>
    <t>= number of letters to choose from</t>
    <phoneticPr fontId="6" type="noConversion"/>
  </si>
  <si>
    <t>exchange digits must be selected for each position:</t>
    <phoneticPr fontId="6" type="noConversion"/>
  </si>
  <si>
    <t>letters must be selected for each position:</t>
    <phoneticPr fontId="6" type="noConversion"/>
  </si>
  <si>
    <t>phone numbers in all</t>
    <phoneticPr fontId="6" type="noConversion"/>
  </si>
  <si>
    <t>b.</t>
    <phoneticPr fontId="6" type="noConversion"/>
  </si>
  <si>
    <t>exchange digits 3 and 4 must be ordered:</t>
    <phoneticPr fontId="6" type="noConversion"/>
  </si>
  <si>
    <t>letters A, B, C, and D must be ordered:</t>
    <phoneticPr fontId="6" type="noConversion"/>
  </si>
  <si>
    <t>phone numbers in all</t>
    <phoneticPr fontId="6" type="noConversion"/>
  </si>
  <si>
    <t>exchange digits must be selected and ordered:</t>
    <phoneticPr fontId="6" type="noConversion"/>
  </si>
  <si>
    <t>letters must be selected and ordered:</t>
    <phoneticPr fontId="6" type="noConversion"/>
  </si>
  <si>
    <t>exchange digits must be selected but not ordered:</t>
    <phoneticPr fontId="6" type="noConversion"/>
  </si>
  <si>
    <t>letters must be selected but not ordered:</t>
    <phoneticPr fontId="6" type="noConversion"/>
  </si>
  <si>
    <t>Problem 14</t>
    <phoneticPr fontId="6" type="noConversion"/>
  </si>
  <si>
    <t>N:</t>
    <phoneticPr fontId="6" type="noConversion"/>
  </si>
  <si>
    <t>p:</t>
    <phoneticPr fontId="6" type="noConversion"/>
  </si>
  <si>
    <t>q:</t>
    <phoneticPr fontId="6" type="noConversion"/>
  </si>
  <si>
    <t>E(x):</t>
    <phoneticPr fontId="6" type="noConversion"/>
  </si>
  <si>
    <r>
      <t>s</t>
    </r>
    <r>
      <rPr>
        <vertAlign val="superscript"/>
        <sz val="10"/>
        <rFont val="Verdana"/>
      </rPr>
      <t>2</t>
    </r>
    <r>
      <rPr>
        <sz val="10"/>
        <rFont val="Verdana"/>
      </rPr>
      <t>:</t>
    </r>
  </si>
  <si>
    <t>s:</t>
    <phoneticPr fontId="6" type="noConversion"/>
  </si>
  <si>
    <t>v</t>
    <phoneticPr fontId="6" type="noConversion"/>
  </si>
  <si>
    <t>v</t>
    <phoneticPr fontId="6" type="noConversion"/>
  </si>
  <si>
    <t>Sums:</t>
    <phoneticPr fontId="6" type="noConversion"/>
  </si>
  <si>
    <t>Problem 16</t>
    <phoneticPr fontId="6" type="noConversion"/>
  </si>
  <si>
    <t>Information provided</t>
    <phoneticPr fontId="6" type="noConversion"/>
  </si>
  <si>
    <t>= N = number of days</t>
    <phoneticPr fontId="6" type="noConversion"/>
  </si>
  <si>
    <t>= p = probability of rain on a given day</t>
    <phoneticPr fontId="6" type="noConversion"/>
  </si>
  <si>
    <t>= q = probability of not rain on a given day</t>
    <phoneticPr fontId="6" type="noConversion"/>
  </si>
  <si>
    <t>a.</t>
    <phoneticPr fontId="6" type="noConversion"/>
  </si>
  <si>
    <t>b.</t>
    <phoneticPr fontId="6" type="noConversion"/>
  </si>
  <si>
    <r>
      <t>s</t>
    </r>
    <r>
      <rPr>
        <vertAlign val="superscript"/>
        <sz val="10"/>
        <rFont val="Verdana"/>
      </rPr>
      <t>2</t>
    </r>
    <r>
      <rPr>
        <sz val="10"/>
        <rFont val="Verdana"/>
      </rPr>
      <t xml:space="preserve"> =</t>
    </r>
  </si>
  <si>
    <r>
      <t>s</t>
    </r>
    <r>
      <rPr>
        <sz val="10"/>
        <rFont val="Verdana"/>
      </rPr>
      <t xml:space="preserve"> =</t>
    </r>
  </si>
  <si>
    <t>c.</t>
    <phoneticPr fontId="6" type="noConversion"/>
  </si>
  <si>
    <t xml:space="preserve">v = </t>
    <phoneticPr fontId="6" type="noConversion"/>
  </si>
  <si>
    <t xml:space="preserve">prob = </t>
    <phoneticPr fontId="6" type="noConversion"/>
  </si>
  <si>
    <t>d.</t>
    <phoneticPr fontId="6" type="noConversion"/>
  </si>
  <si>
    <t xml:space="preserve">prob = </t>
    <phoneticPr fontId="6" type="noConversion"/>
  </si>
  <si>
    <t>Problem 20</t>
    <phoneticPr fontId="6" type="noConversion"/>
  </si>
  <si>
    <t>Information provided</t>
    <phoneticPr fontId="6" type="noConversion"/>
  </si>
  <si>
    <t>= N = number of nuts drawn out</t>
    <phoneticPr fontId="6" type="noConversion"/>
  </si>
  <si>
    <r>
      <t>= p</t>
    </r>
    <r>
      <rPr>
        <vertAlign val="subscript"/>
        <sz val="10"/>
        <rFont val="Verdana"/>
      </rPr>
      <t>W</t>
    </r>
    <r>
      <rPr>
        <sz val="10"/>
        <rFont val="Verdana"/>
      </rPr>
      <t xml:space="preserve"> = probability of drawing a walnut</t>
    </r>
  </si>
  <si>
    <r>
      <t>= p</t>
    </r>
    <r>
      <rPr>
        <vertAlign val="subscript"/>
        <sz val="10"/>
        <rFont val="Verdana"/>
      </rPr>
      <t>T</t>
    </r>
    <r>
      <rPr>
        <sz val="10"/>
        <rFont val="Verdana"/>
      </rPr>
      <t xml:space="preserve"> = probability of drawing a peanut</t>
    </r>
  </si>
  <si>
    <r>
      <t>= p</t>
    </r>
    <r>
      <rPr>
        <vertAlign val="subscript"/>
        <sz val="10"/>
        <rFont val="Verdana"/>
      </rPr>
      <t>C</t>
    </r>
    <r>
      <rPr>
        <sz val="10"/>
        <rFont val="Verdana"/>
      </rPr>
      <t xml:space="preserve"> = probability of drawing a pecan</t>
    </r>
  </si>
  <si>
    <t>a.</t>
    <phoneticPr fontId="6" type="noConversion"/>
  </si>
  <si>
    <t>= p</t>
    <phoneticPr fontId="6" type="noConversion"/>
  </si>
  <si>
    <t>= q</t>
    <phoneticPr fontId="6" type="noConversion"/>
  </si>
  <si>
    <t>Complement of p(zero walnuts)</t>
    <phoneticPr fontId="6" type="noConversion"/>
  </si>
  <si>
    <t>c.</t>
    <phoneticPr fontId="6" type="noConversion"/>
  </si>
  <si>
    <t>= q</t>
    <phoneticPr fontId="6" type="noConversion"/>
  </si>
  <si>
    <t>d.</t>
    <phoneticPr fontId="6" type="noConversion"/>
  </si>
  <si>
    <t>= p</t>
    <phoneticPr fontId="6" type="noConversion"/>
  </si>
  <si>
    <t>Problem 22</t>
    <phoneticPr fontId="6" type="noConversion"/>
  </si>
  <si>
    <t xml:space="preserve"> = N = number of tuna</t>
    <phoneticPr fontId="6" type="noConversion"/>
  </si>
  <si>
    <t xml:space="preserve"> = p = claimed probability of mercury</t>
    <phoneticPr fontId="6" type="noConversion"/>
  </si>
  <si>
    <t xml:space="preserve"> = q</t>
    <phoneticPr fontId="6" type="noConversion"/>
  </si>
  <si>
    <t>p(v)</t>
    <phoneticPr fontId="6" type="noConversion"/>
  </si>
  <si>
    <t xml:space="preserve"> = probability that 4 or fewer tuna would have mercury assuming company is correct</t>
    <phoneticPr fontId="6" type="noConversion"/>
  </si>
  <si>
    <t>Problem 24</t>
    <phoneticPr fontId="6" type="noConversion"/>
  </si>
  <si>
    <t xml:space="preserve"> = p = probability of winning a hand</t>
    <phoneticPr fontId="6" type="noConversion"/>
  </si>
  <si>
    <t xml:space="preserve"> = q</t>
    <phoneticPr fontId="6" type="noConversion"/>
  </si>
  <si>
    <t xml:space="preserve"> = amount won on a winning hand</t>
    <phoneticPr fontId="6" type="noConversion"/>
  </si>
  <si>
    <t xml:space="preserve"> = amount lost on a losing hand</t>
    <phoneticPr fontId="6" type="noConversion"/>
  </si>
  <si>
    <t xml:space="preserve">N = </t>
    <phoneticPr fontId="6" type="noConversion"/>
  </si>
  <si>
    <t>x = winnings</t>
    <phoneticPr fontId="6" type="noConversion"/>
  </si>
  <si>
    <t xml:space="preserve">N = </t>
    <phoneticPr fontId="6" type="noConversion"/>
  </si>
  <si>
    <t xml:space="preserve">E(x) = Np = </t>
    <phoneticPr fontId="6" type="noConversion"/>
  </si>
  <si>
    <t xml:space="preserve">E(x) = </t>
    <phoneticPr fontId="6" type="noConversion"/>
  </si>
  <si>
    <t xml:space="preserve"> = probability of a profit</t>
    <phoneticPr fontId="6" type="noConversion"/>
  </si>
  <si>
    <t>General Notes</t>
    <phoneticPr fontId="5" type="noConversion"/>
  </si>
  <si>
    <r>
      <t>For binomial distributions the</t>
    </r>
    <r>
      <rPr>
        <sz val="10"/>
        <rFont val="Verdana"/>
      </rPr>
      <t xml:space="preserve"> "BINOM" function is used</t>
    </r>
  </si>
  <si>
    <t>pTIe: probability of a Type-I error</t>
    <phoneticPr fontId="5" type="noConversion"/>
  </si>
  <si>
    <r>
      <t xml:space="preserve">Use </t>
    </r>
    <r>
      <rPr>
        <sz val="10"/>
        <rFont val="Symbol"/>
      </rPr>
      <t>a</t>
    </r>
    <r>
      <rPr>
        <sz val="10"/>
        <rFont val="Verdana"/>
      </rPr>
      <t xml:space="preserve"> = .05 unless told otherwise</t>
    </r>
  </si>
  <si>
    <t>Problem 1</t>
    <phoneticPr fontId="5" type="noConversion"/>
  </si>
  <si>
    <t>Examples</t>
  </si>
  <si>
    <t>1. Decide to study a particular topic for an exam</t>
    <phoneticPr fontId="5" type="noConversion"/>
  </si>
  <si>
    <t>Type I: Don't study the topic and the exam does cover that topic</t>
    <phoneticPr fontId="5" type="noConversion"/>
  </si>
  <si>
    <t>Type II: Do study the topic and the exam doesn't cover that topic</t>
    <phoneticPr fontId="5" type="noConversion"/>
  </si>
  <si>
    <t>2. Decide whether or not to carry an umbrella on a given day</t>
    <phoneticPr fontId="5" type="noConversion"/>
  </si>
  <si>
    <t>Type I: Don't carry an umbrella and it rains</t>
    <phoneticPr fontId="5" type="noConversion"/>
  </si>
  <si>
    <t>Type II: Carry an umbrella and it doesn't rain</t>
    <phoneticPr fontId="5" type="noConversion"/>
  </si>
  <si>
    <t>3. Decide whether or not to eat a possibly contaminated can of tuna fish</t>
    <phoneticPr fontId="5" type="noConversion"/>
  </si>
  <si>
    <t>Type I: Eat the tuna and it's contaminated</t>
    <phoneticPr fontId="5" type="noConversion"/>
  </si>
  <si>
    <t>Type II: Don't eat the tuna and it's not contaminated</t>
    <phoneticPr fontId="5" type="noConversion"/>
  </si>
  <si>
    <t xml:space="preserve">4. Decide whether or not to bet your life savings on your team's winning a basketball game </t>
    <phoneticPr fontId="5" type="noConversion"/>
  </si>
  <si>
    <t>Type I: You make the bet and your team loses</t>
    <phoneticPr fontId="5" type="noConversion"/>
  </si>
  <si>
    <t>Type II: You don't make the bet and your team wins</t>
    <phoneticPr fontId="5" type="noConversion"/>
  </si>
  <si>
    <t>5. Decide whether or not to substantally exceed the speed limit on a seemingly deserted stretch of highway</t>
    <phoneticPr fontId="5" type="noConversion"/>
  </si>
  <si>
    <t>Type I: Exceed the speed limit and there is a cop waiting</t>
    <phoneticPr fontId="5" type="noConversion"/>
  </si>
  <si>
    <t>Type II: Don't exceed the speed limit and there is no cop</t>
    <phoneticPr fontId="5" type="noConversion"/>
  </si>
  <si>
    <t>Problem 2</t>
    <phoneticPr fontId="5" type="noConversion"/>
  </si>
  <si>
    <t>Information provided</t>
    <phoneticPr fontId="5" type="noConversion"/>
  </si>
  <si>
    <t xml:space="preserve"> = N = total number of subjects</t>
    <phoneticPr fontId="5" type="noConversion"/>
  </si>
  <si>
    <r>
      <t xml:space="preserve"> = p = probability of a success given H</t>
    </r>
    <r>
      <rPr>
        <vertAlign val="subscript"/>
        <sz val="10"/>
        <rFont val="Verdana"/>
      </rPr>
      <t>0</t>
    </r>
  </si>
  <si>
    <t xml:space="preserve"> = number of subjects slower in the alcohol condition</t>
    <phoneticPr fontId="5" type="noConversion"/>
  </si>
  <si>
    <t>a.</t>
    <phoneticPr fontId="5" type="noConversion"/>
  </si>
  <si>
    <r>
      <t>H</t>
    </r>
    <r>
      <rPr>
        <vertAlign val="subscript"/>
        <sz val="10"/>
        <rFont val="Verdana"/>
      </rPr>
      <t>0</t>
    </r>
    <r>
      <rPr>
        <sz val="10"/>
        <rFont val="Verdana"/>
      </rPr>
      <t>:</t>
    </r>
  </si>
  <si>
    <t>Alcohol does not affect reaction time</t>
    <phoneticPr fontId="5" type="noConversion"/>
  </si>
  <si>
    <r>
      <t>H</t>
    </r>
    <r>
      <rPr>
        <vertAlign val="subscript"/>
        <sz val="10"/>
        <rFont val="Verdana"/>
      </rPr>
      <t>1</t>
    </r>
    <r>
      <rPr>
        <sz val="10"/>
        <rFont val="Verdana"/>
      </rPr>
      <t>:</t>
    </r>
  </si>
  <si>
    <t>Alcohol slows reaction time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</si>
</sst>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00"/>
    <numFmt numFmtId="165" formatCode="#,##0.0"/>
    <numFmt numFmtId="166" formatCode="#,##0.0000"/>
    <numFmt numFmtId="167" formatCode="&quot;$&quot;#,##0"/>
    <numFmt numFmtId="168" formatCode="#,##0.000000"/>
    <numFmt numFmtId="169" formatCode="&quot;$&quot;#,##0.00"/>
    <numFmt numFmtId="170" formatCode="#,##0.00000000"/>
  </numFmts>
  <fonts count="12" x14ac:knownFonts="1">
    <font>
      <sz val="10"/>
      <name val="Verdana"/>
    </font>
    <font>
      <b/>
      <sz val="10"/>
      <name val="Verdana"/>
    </font>
    <font>
      <sz val="10"/>
      <name val="Verdana"/>
    </font>
    <font>
      <u/>
      <sz val="10"/>
      <name val="Verdana"/>
    </font>
    <font>
      <u/>
      <sz val="10"/>
      <color indexed="12"/>
      <name val="Verdana"/>
    </font>
    <font>
      <u/>
      <sz val="10"/>
      <color indexed="20"/>
      <name val="Verdana"/>
    </font>
    <font>
      <b/>
      <u/>
      <sz val="10"/>
      <name val="Verdana"/>
    </font>
    <font>
      <u/>
      <sz val="10"/>
      <color theme="10"/>
      <name val="Verdana"/>
    </font>
    <font>
      <u/>
      <sz val="10"/>
      <color theme="11"/>
      <name val="Verdana"/>
    </font>
    <font>
      <sz val="10"/>
      <name val="Symbol"/>
    </font>
    <font>
      <vertAlign val="superscript"/>
      <sz val="10"/>
      <name val="Verdana"/>
    </font>
    <font>
      <vertAlign val="subscript"/>
      <sz val="10"/>
      <name val="Verdana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51">
    <xf numFmtId="164" fontId="0" fillId="0" borderId="0">
      <alignment vertical="center"/>
    </xf>
    <xf numFmtId="164" fontId="4" fillId="0" borderId="0" applyNumberFormat="0" applyFill="0" applyBorder="0" applyAlignment="0" applyProtection="0">
      <alignment vertical="center"/>
    </xf>
    <xf numFmtId="164" fontId="5" fillId="0" borderId="0" applyNumberFormat="0" applyFill="0" applyBorder="0" applyAlignment="0" applyProtection="0">
      <alignment vertical="center"/>
    </xf>
    <xf numFmtId="164" fontId="7" fillId="0" borderId="0" applyNumberFormat="0" applyFill="0" applyBorder="0" applyAlignment="0" applyProtection="0">
      <alignment vertical="center"/>
    </xf>
    <xf numFmtId="164" fontId="8" fillId="0" borderId="0" applyNumberFormat="0" applyFill="0" applyBorder="0" applyAlignment="0" applyProtection="0">
      <alignment vertical="center"/>
    </xf>
    <xf numFmtId="164" fontId="7" fillId="0" borderId="0" applyNumberFormat="0" applyFill="0" applyBorder="0" applyAlignment="0" applyProtection="0">
      <alignment vertical="center"/>
    </xf>
    <xf numFmtId="164" fontId="8" fillId="0" borderId="0" applyNumberFormat="0" applyFill="0" applyBorder="0" applyAlignment="0" applyProtection="0">
      <alignment vertical="center"/>
    </xf>
    <xf numFmtId="164" fontId="7" fillId="0" borderId="0" applyNumberFormat="0" applyFill="0" applyBorder="0" applyAlignment="0" applyProtection="0">
      <alignment vertical="center"/>
    </xf>
    <xf numFmtId="164" fontId="8" fillId="0" borderId="0" applyNumberFormat="0" applyFill="0" applyBorder="0" applyAlignment="0" applyProtection="0">
      <alignment vertical="center"/>
    </xf>
    <xf numFmtId="164" fontId="7" fillId="0" borderId="0" applyNumberFormat="0" applyFill="0" applyBorder="0" applyAlignment="0" applyProtection="0">
      <alignment vertical="center"/>
    </xf>
    <xf numFmtId="164" fontId="8" fillId="0" borderId="0" applyNumberFormat="0" applyFill="0" applyBorder="0" applyAlignment="0" applyProtection="0">
      <alignment vertical="center"/>
    </xf>
    <xf numFmtId="164" fontId="7" fillId="0" borderId="0" applyNumberFormat="0" applyFill="0" applyBorder="0" applyAlignment="0" applyProtection="0">
      <alignment vertical="center"/>
    </xf>
    <xf numFmtId="164" fontId="8" fillId="0" borderId="0" applyNumberFormat="0" applyFill="0" applyBorder="0" applyAlignment="0" applyProtection="0">
      <alignment vertical="center"/>
    </xf>
    <xf numFmtId="164" fontId="7" fillId="0" borderId="0" applyNumberFormat="0" applyFill="0" applyBorder="0" applyAlignment="0" applyProtection="0">
      <alignment vertical="center"/>
    </xf>
    <xf numFmtId="164" fontId="8" fillId="0" borderId="0" applyNumberFormat="0" applyFill="0" applyBorder="0" applyAlignment="0" applyProtection="0">
      <alignment vertical="center"/>
    </xf>
    <xf numFmtId="164" fontId="7" fillId="0" borderId="0" applyNumberFormat="0" applyFill="0" applyBorder="0" applyAlignment="0" applyProtection="0">
      <alignment vertical="center"/>
    </xf>
    <xf numFmtId="164" fontId="8" fillId="0" borderId="0" applyNumberFormat="0" applyFill="0" applyBorder="0" applyAlignment="0" applyProtection="0">
      <alignment vertical="center"/>
    </xf>
    <xf numFmtId="164" fontId="7" fillId="0" borderId="0" applyNumberFormat="0" applyFill="0" applyBorder="0" applyAlignment="0" applyProtection="0">
      <alignment vertical="center"/>
    </xf>
    <xf numFmtId="164" fontId="8" fillId="0" borderId="0" applyNumberFormat="0" applyFill="0" applyBorder="0" applyAlignment="0" applyProtection="0">
      <alignment vertical="center"/>
    </xf>
    <xf numFmtId="164" fontId="7" fillId="0" borderId="0" applyNumberFormat="0" applyFill="0" applyBorder="0" applyAlignment="0" applyProtection="0">
      <alignment vertical="center"/>
    </xf>
    <xf numFmtId="164" fontId="8" fillId="0" borderId="0" applyNumberFormat="0" applyFill="0" applyBorder="0" applyAlignment="0" applyProtection="0">
      <alignment vertical="center"/>
    </xf>
    <xf numFmtId="164" fontId="7" fillId="0" borderId="0" applyNumberFormat="0" applyFill="0" applyBorder="0" applyAlignment="0" applyProtection="0">
      <alignment vertical="center"/>
    </xf>
    <xf numFmtId="164" fontId="8" fillId="0" borderId="0" applyNumberFormat="0" applyFill="0" applyBorder="0" applyAlignment="0" applyProtection="0">
      <alignment vertical="center"/>
    </xf>
    <xf numFmtId="164" fontId="7" fillId="0" borderId="0" applyNumberFormat="0" applyFill="0" applyBorder="0" applyAlignment="0" applyProtection="0">
      <alignment vertical="center"/>
    </xf>
    <xf numFmtId="164" fontId="8" fillId="0" borderId="0" applyNumberFormat="0" applyFill="0" applyBorder="0" applyAlignment="0" applyProtection="0">
      <alignment vertical="center"/>
    </xf>
    <xf numFmtId="164" fontId="7" fillId="0" borderId="0" applyNumberFormat="0" applyFill="0" applyBorder="0" applyAlignment="0" applyProtection="0">
      <alignment vertical="center"/>
    </xf>
    <xf numFmtId="164" fontId="8" fillId="0" borderId="0" applyNumberFormat="0" applyFill="0" applyBorder="0" applyAlignment="0" applyProtection="0">
      <alignment vertical="center"/>
    </xf>
    <xf numFmtId="164" fontId="7" fillId="0" borderId="0" applyNumberFormat="0" applyFill="0" applyBorder="0" applyAlignment="0" applyProtection="0">
      <alignment vertical="center"/>
    </xf>
    <xf numFmtId="164" fontId="8" fillId="0" borderId="0" applyNumberFormat="0" applyFill="0" applyBorder="0" applyAlignment="0" applyProtection="0">
      <alignment vertical="center"/>
    </xf>
    <xf numFmtId="164" fontId="7" fillId="0" borderId="0" applyNumberFormat="0" applyFill="0" applyBorder="0" applyAlignment="0" applyProtection="0">
      <alignment vertical="center"/>
    </xf>
    <xf numFmtId="164" fontId="8" fillId="0" borderId="0" applyNumberFormat="0" applyFill="0" applyBorder="0" applyAlignment="0" applyProtection="0">
      <alignment vertical="center"/>
    </xf>
    <xf numFmtId="164" fontId="7" fillId="0" borderId="0" applyNumberFormat="0" applyFill="0" applyBorder="0" applyAlignment="0" applyProtection="0">
      <alignment vertical="center"/>
    </xf>
    <xf numFmtId="164" fontId="8" fillId="0" borderId="0" applyNumberFormat="0" applyFill="0" applyBorder="0" applyAlignment="0" applyProtection="0">
      <alignment vertical="center"/>
    </xf>
    <xf numFmtId="164" fontId="7" fillId="0" borderId="0" applyNumberFormat="0" applyFill="0" applyBorder="0" applyAlignment="0" applyProtection="0">
      <alignment vertical="center"/>
    </xf>
    <xf numFmtId="164" fontId="8" fillId="0" borderId="0" applyNumberFormat="0" applyFill="0" applyBorder="0" applyAlignment="0" applyProtection="0">
      <alignment vertical="center"/>
    </xf>
    <xf numFmtId="164" fontId="7" fillId="0" borderId="0" applyNumberFormat="0" applyFill="0" applyBorder="0" applyAlignment="0" applyProtection="0">
      <alignment vertical="center"/>
    </xf>
    <xf numFmtId="164" fontId="8" fillId="0" borderId="0" applyNumberFormat="0" applyFill="0" applyBorder="0" applyAlignment="0" applyProtection="0">
      <alignment vertical="center"/>
    </xf>
    <xf numFmtId="164" fontId="7" fillId="0" borderId="0" applyNumberFormat="0" applyFill="0" applyBorder="0" applyAlignment="0" applyProtection="0">
      <alignment vertical="center"/>
    </xf>
    <xf numFmtId="164" fontId="8" fillId="0" borderId="0" applyNumberFormat="0" applyFill="0" applyBorder="0" applyAlignment="0" applyProtection="0">
      <alignment vertical="center"/>
    </xf>
    <xf numFmtId="164" fontId="7" fillId="0" borderId="0" applyNumberFormat="0" applyFill="0" applyBorder="0" applyAlignment="0" applyProtection="0">
      <alignment vertical="center"/>
    </xf>
    <xf numFmtId="164" fontId="8" fillId="0" borderId="0" applyNumberFormat="0" applyFill="0" applyBorder="0" applyAlignment="0" applyProtection="0">
      <alignment vertical="center"/>
    </xf>
    <xf numFmtId="164" fontId="7" fillId="0" borderId="0" applyNumberFormat="0" applyFill="0" applyBorder="0" applyAlignment="0" applyProtection="0">
      <alignment vertical="center"/>
    </xf>
    <xf numFmtId="164" fontId="8" fillId="0" borderId="0" applyNumberFormat="0" applyFill="0" applyBorder="0" applyAlignment="0" applyProtection="0">
      <alignment vertical="center"/>
    </xf>
    <xf numFmtId="164" fontId="7" fillId="0" borderId="0" applyNumberFormat="0" applyFill="0" applyBorder="0" applyAlignment="0" applyProtection="0">
      <alignment vertical="center"/>
    </xf>
    <xf numFmtId="164" fontId="8" fillId="0" borderId="0" applyNumberFormat="0" applyFill="0" applyBorder="0" applyAlignment="0" applyProtection="0">
      <alignment vertical="center"/>
    </xf>
    <xf numFmtId="164" fontId="7" fillId="0" borderId="0" applyNumberFormat="0" applyFill="0" applyBorder="0" applyAlignment="0" applyProtection="0">
      <alignment vertical="center"/>
    </xf>
    <xf numFmtId="164" fontId="8" fillId="0" borderId="0" applyNumberFormat="0" applyFill="0" applyBorder="0" applyAlignment="0" applyProtection="0">
      <alignment vertical="center"/>
    </xf>
    <xf numFmtId="164" fontId="7" fillId="0" borderId="0" applyNumberFormat="0" applyFill="0" applyBorder="0" applyAlignment="0" applyProtection="0">
      <alignment vertical="center"/>
    </xf>
    <xf numFmtId="164" fontId="8" fillId="0" borderId="0" applyNumberFormat="0" applyFill="0" applyBorder="0" applyAlignment="0" applyProtection="0">
      <alignment vertical="center"/>
    </xf>
    <xf numFmtId="164" fontId="7" fillId="0" borderId="0" applyNumberFormat="0" applyFill="0" applyBorder="0" applyAlignment="0" applyProtection="0">
      <alignment vertical="center"/>
    </xf>
    <xf numFmtId="164" fontId="8" fillId="0" borderId="0" applyNumberFormat="0" applyFill="0" applyBorder="0" applyAlignment="0" applyProtection="0">
      <alignment vertical="center"/>
    </xf>
  </cellStyleXfs>
  <cellXfs count="142">
    <xf numFmtId="164" fontId="0" fillId="0" borderId="0" xfId="0">
      <alignment vertical="center"/>
    </xf>
    <xf numFmtId="164" fontId="0" fillId="0" borderId="0" xfId="0" applyBorder="1">
      <alignment vertical="center"/>
    </xf>
    <xf numFmtId="3" fontId="0" fillId="0" borderId="0" xfId="0" applyNumberFormat="1" applyBorder="1" applyAlignment="1">
      <alignment horizontal="left"/>
    </xf>
    <xf numFmtId="164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left"/>
    </xf>
    <xf numFmtId="164" fontId="0" fillId="0" borderId="0" xfId="0">
      <alignment vertical="center"/>
    </xf>
    <xf numFmtId="164" fontId="1" fillId="0" borderId="0" xfId="0" applyNumberFormat="1" applyFont="1" applyBorder="1" applyAlignment="1">
      <alignment horizontal="left"/>
    </xf>
    <xf numFmtId="3" fontId="3" fillId="0" borderId="0" xfId="0" applyNumberFormat="1" applyFont="1" applyBorder="1">
      <alignment vertical="center"/>
    </xf>
    <xf numFmtId="3" fontId="0" fillId="0" borderId="0" xfId="0" applyNumberFormat="1" applyBorder="1">
      <alignment vertical="center"/>
    </xf>
    <xf numFmtId="164" fontId="0" fillId="0" borderId="0" xfId="0" applyNumberFormat="1" applyBorder="1">
      <alignment vertical="center"/>
    </xf>
    <xf numFmtId="164" fontId="1" fillId="0" borderId="0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 horizontal="left"/>
    </xf>
    <xf numFmtId="3" fontId="3" fillId="0" borderId="1" xfId="0" applyNumberFormat="1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3" fontId="0" fillId="0" borderId="0" xfId="0" applyNumberFormat="1" applyBorder="1" applyAlignment="1">
      <alignment horizontal="right"/>
    </xf>
    <xf numFmtId="3" fontId="3" fillId="0" borderId="0" xfId="0" applyNumberFormat="1" applyFont="1" applyBorder="1" applyAlignment="1">
      <alignment horizontal="center"/>
    </xf>
    <xf numFmtId="3" fontId="0" fillId="0" borderId="11" xfId="0" applyNumberFormat="1" applyBorder="1" applyAlignment="1">
      <alignment horizontal="left"/>
    </xf>
    <xf numFmtId="3" fontId="1" fillId="0" borderId="0" xfId="0" applyNumberFormat="1" applyFont="1" applyBorder="1" applyAlignment="1">
      <alignment horizontal="right"/>
    </xf>
    <xf numFmtId="3" fontId="0" fillId="0" borderId="4" xfId="0" applyNumberFormat="1" applyBorder="1">
      <alignment vertical="center"/>
    </xf>
    <xf numFmtId="164" fontId="0" fillId="0" borderId="2" xfId="0" applyNumberFormat="1" applyBorder="1">
      <alignment vertical="center"/>
    </xf>
    <xf numFmtId="164" fontId="0" fillId="0" borderId="7" xfId="0" applyNumberFormat="1" applyBorder="1">
      <alignment vertical="center"/>
    </xf>
    <xf numFmtId="164" fontId="0" fillId="0" borderId="5" xfId="0" applyNumberFormat="1" applyBorder="1" applyAlignment="1">
      <alignment horizontal="center"/>
    </xf>
    <xf numFmtId="3" fontId="0" fillId="0" borderId="9" xfId="0" applyNumberFormat="1" applyBorder="1">
      <alignment vertical="center"/>
    </xf>
    <xf numFmtId="164" fontId="0" fillId="0" borderId="3" xfId="0" applyNumberFormat="1" applyBorder="1">
      <alignment vertical="center"/>
    </xf>
    <xf numFmtId="3" fontId="2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3" fontId="0" fillId="0" borderId="2" xfId="0" applyNumberFormat="1" applyBorder="1">
      <alignment vertical="center"/>
    </xf>
    <xf numFmtId="3" fontId="0" fillId="0" borderId="7" xfId="0" applyNumberFormat="1" applyBorder="1">
      <alignment vertical="center"/>
    </xf>
    <xf numFmtId="3" fontId="0" fillId="0" borderId="3" xfId="0" applyNumberFormat="1" applyBorder="1">
      <alignment vertical="center"/>
    </xf>
    <xf numFmtId="165" fontId="0" fillId="0" borderId="0" xfId="0" applyNumberFormat="1" applyBorder="1" applyAlignment="1">
      <alignment horizontal="center"/>
    </xf>
    <xf numFmtId="3" fontId="2" fillId="0" borderId="0" xfId="0" applyNumberFormat="1" applyFont="1" applyBorder="1">
      <alignment vertical="center"/>
    </xf>
    <xf numFmtId="3" fontId="0" fillId="0" borderId="8" xfId="0" applyNumberFormat="1" applyBorder="1" applyAlignment="1">
      <alignment horizontal="right"/>
    </xf>
    <xf numFmtId="164" fontId="0" fillId="0" borderId="0" xfId="0" applyNumberFormat="1">
      <alignment vertical="center"/>
    </xf>
    <xf numFmtId="3" fontId="0" fillId="0" borderId="0" xfId="0" applyNumberFormat="1" applyBorder="1" applyAlignment="1"/>
    <xf numFmtId="3" fontId="3" fillId="0" borderId="0" xfId="0" applyNumberFormat="1" applyFont="1" applyBorder="1" applyAlignment="1">
      <alignment horizontal="left"/>
    </xf>
    <xf numFmtId="3" fontId="2" fillId="0" borderId="0" xfId="0" applyNumberFormat="1" applyFont="1" applyBorder="1" applyAlignment="1">
      <alignment horizontal="left"/>
    </xf>
    <xf numFmtId="164" fontId="0" fillId="0" borderId="4" xfId="0" applyNumberFormat="1" applyBorder="1">
      <alignment vertical="center"/>
    </xf>
    <xf numFmtId="3" fontId="0" fillId="0" borderId="9" xfId="0" applyNumberFormat="1" applyBorder="1" applyAlignment="1">
      <alignment horizontal="left"/>
    </xf>
    <xf numFmtId="164" fontId="0" fillId="0" borderId="9" xfId="0" applyNumberFormat="1" applyBorder="1">
      <alignment vertical="center"/>
    </xf>
    <xf numFmtId="164" fontId="1" fillId="0" borderId="0" xfId="0" applyFont="1" applyAlignment="1">
      <alignment horizontal="right"/>
    </xf>
    <xf numFmtId="164" fontId="0" fillId="0" borderId="0" xfId="0" applyAlignment="1">
      <alignment horizontal="right"/>
    </xf>
    <xf numFmtId="3" fontId="0" fillId="0" borderId="0" xfId="0" applyNumberFormat="1" applyBorder="1" applyAlignment="1">
      <alignment horizontal="center"/>
    </xf>
    <xf numFmtId="3" fontId="0" fillId="0" borderId="0" xfId="0" applyNumberFormat="1" applyBorder="1" applyAlignment="1">
      <alignment horizontal="center" vertical="center"/>
    </xf>
    <xf numFmtId="3" fontId="0" fillId="0" borderId="0" xfId="0" applyNumberFormat="1" applyBorder="1" applyAlignment="1">
      <alignment horizontal="right" vertical="center"/>
    </xf>
    <xf numFmtId="4" fontId="0" fillId="0" borderId="0" xfId="0" applyNumberFormat="1" applyBorder="1" applyAlignment="1">
      <alignment horizontal="center"/>
    </xf>
    <xf numFmtId="3" fontId="2" fillId="0" borderId="0" xfId="0" applyNumberFormat="1" applyFont="1" applyBorder="1" applyAlignment="1">
      <alignment horizontal="left" vertical="center"/>
    </xf>
    <xf numFmtId="3" fontId="0" fillId="0" borderId="0" xfId="0" applyNumberFormat="1" applyFill="1" applyBorder="1" applyAlignment="1">
      <alignment horizontal="left"/>
    </xf>
    <xf numFmtId="3" fontId="2" fillId="0" borderId="0" xfId="0" applyNumberFormat="1" applyFont="1" applyBorder="1" applyAlignment="1">
      <alignment horizontal="right"/>
    </xf>
    <xf numFmtId="3" fontId="0" fillId="0" borderId="1" xfId="0" applyNumberFormat="1" applyBorder="1" applyAlignment="1">
      <alignment horizontal="right"/>
    </xf>
    <xf numFmtId="164" fontId="0" fillId="0" borderId="2" xfId="0" applyNumberFormat="1" applyBorder="1" applyAlignment="1">
      <alignment horizontal="left"/>
    </xf>
    <xf numFmtId="164" fontId="9" fillId="0" borderId="6" xfId="0" applyNumberFormat="1" applyFont="1" applyBorder="1" applyAlignment="1">
      <alignment horizontal="right"/>
    </xf>
    <xf numFmtId="164" fontId="0" fillId="0" borderId="7" xfId="0" applyNumberFormat="1" applyBorder="1" applyAlignment="1">
      <alignment horizontal="left"/>
    </xf>
    <xf numFmtId="164" fontId="9" fillId="0" borderId="8" xfId="0" applyNumberFormat="1" applyFont="1" applyBorder="1" applyAlignment="1">
      <alignment horizontal="right"/>
    </xf>
    <xf numFmtId="164" fontId="0" fillId="0" borderId="3" xfId="0" applyNumberFormat="1" applyBorder="1" applyAlignment="1">
      <alignment horizontal="left"/>
    </xf>
    <xf numFmtId="164" fontId="0" fillId="0" borderId="4" xfId="0" applyNumberFormat="1" applyBorder="1" applyAlignment="1">
      <alignment horizontal="left"/>
    </xf>
    <xf numFmtId="4" fontId="0" fillId="0" borderId="3" xfId="0" applyNumberFormat="1" applyBorder="1" applyAlignment="1">
      <alignment horizontal="left"/>
    </xf>
    <xf numFmtId="168" fontId="0" fillId="0" borderId="0" xfId="0" applyNumberFormat="1" applyBorder="1" applyAlignment="1">
      <alignment horizontal="center"/>
    </xf>
    <xf numFmtId="169" fontId="0" fillId="0" borderId="0" xfId="0" applyNumberFormat="1" applyBorder="1" applyAlignment="1">
      <alignment horizontal="center"/>
    </xf>
    <xf numFmtId="3" fontId="0" fillId="0" borderId="13" xfId="0" applyNumberFormat="1" applyBorder="1">
      <alignment vertical="center"/>
    </xf>
    <xf numFmtId="3" fontId="0" fillId="0" borderId="11" xfId="0" applyNumberFormat="1" applyBorder="1">
      <alignment vertical="center"/>
    </xf>
    <xf numFmtId="3" fontId="0" fillId="0" borderId="0" xfId="0" quotePrefix="1" applyNumberFormat="1" applyBorder="1" applyAlignment="1">
      <alignment horizontal="center"/>
    </xf>
    <xf numFmtId="164" fontId="0" fillId="0" borderId="0" xfId="0" applyNumberFormat="1" applyBorder="1" applyAlignment="1">
      <alignment horizontal="right"/>
    </xf>
    <xf numFmtId="169" fontId="2" fillId="0" borderId="6" xfId="0" applyNumberFormat="1" applyFont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169" fontId="2" fillId="0" borderId="8" xfId="0" applyNumberFormat="1" applyFont="1" applyBorder="1" applyAlignment="1">
      <alignment horizontal="center"/>
    </xf>
    <xf numFmtId="4" fontId="0" fillId="0" borderId="9" xfId="0" applyNumberFormat="1" applyBorder="1" applyAlignment="1">
      <alignment horizontal="center"/>
    </xf>
    <xf numFmtId="3" fontId="2" fillId="0" borderId="9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169" fontId="0" fillId="0" borderId="2" xfId="0" applyNumberFormat="1" applyBorder="1" applyAlignment="1">
      <alignment horizontal="left"/>
    </xf>
    <xf numFmtId="164" fontId="9" fillId="0" borderId="0" xfId="0" applyNumberFormat="1" applyFont="1" applyBorder="1" applyAlignment="1">
      <alignment horizontal="right"/>
    </xf>
    <xf numFmtId="169" fontId="0" fillId="0" borderId="0" xfId="0" applyNumberFormat="1" applyBorder="1" applyAlignment="1">
      <alignment horizontal="left"/>
    </xf>
    <xf numFmtId="4" fontId="0" fillId="0" borderId="11" xfId="0" applyNumberFormat="1" applyBorder="1" applyAlignment="1">
      <alignment horizontal="left"/>
    </xf>
    <xf numFmtId="3" fontId="3" fillId="0" borderId="0" xfId="0" applyNumberFormat="1" applyFont="1" applyFill="1" applyBorder="1">
      <alignment vertical="center"/>
    </xf>
    <xf numFmtId="3" fontId="3" fillId="0" borderId="0" xfId="0" applyNumberFormat="1" applyFont="1" applyFill="1" applyBorder="1" applyAlignment="1">
      <alignment horizontal="left"/>
    </xf>
    <xf numFmtId="3" fontId="0" fillId="0" borderId="0" xfId="0" applyNumberFormat="1" applyFill="1" applyBorder="1" applyAlignment="1">
      <alignment horizontal="right"/>
    </xf>
    <xf numFmtId="3" fontId="0" fillId="0" borderId="0" xfId="0" quotePrefix="1" applyNumberFormat="1" applyBorder="1">
      <alignment vertical="center"/>
    </xf>
    <xf numFmtId="3" fontId="0" fillId="0" borderId="0" xfId="0" quotePrefix="1" applyNumberFormat="1" applyFill="1" applyBorder="1" applyAlignment="1">
      <alignment horizontal="left"/>
    </xf>
    <xf numFmtId="165" fontId="2" fillId="0" borderId="0" xfId="0" applyNumberFormat="1" applyFont="1" applyBorder="1" applyAlignment="1">
      <alignment horizontal="left"/>
    </xf>
    <xf numFmtId="4" fontId="0" fillId="0" borderId="0" xfId="0" applyNumberFormat="1" applyBorder="1" applyAlignment="1">
      <alignment horizontal="left"/>
    </xf>
    <xf numFmtId="164" fontId="1" fillId="0" borderId="0" xfId="0" applyFont="1" applyAlignment="1">
      <alignment horizontal="left"/>
    </xf>
    <xf numFmtId="164" fontId="1" fillId="0" borderId="0" xfId="0" applyFont="1" applyBorder="1" applyAlignment="1">
      <alignment horizontal="left"/>
    </xf>
    <xf numFmtId="164" fontId="0" fillId="0" borderId="0" xfId="0" applyBorder="1" applyAlignment="1">
      <alignment horizontal="center"/>
    </xf>
    <xf numFmtId="164" fontId="1" fillId="0" borderId="0" xfId="0" applyFont="1" applyBorder="1">
      <alignment vertical="center"/>
    </xf>
    <xf numFmtId="164" fontId="1" fillId="0" borderId="0" xfId="0" applyFont="1" applyBorder="1" applyAlignment="1">
      <alignment horizontal="right"/>
    </xf>
    <xf numFmtId="3" fontId="2" fillId="0" borderId="10" xfId="0" applyNumberFormat="1" applyFont="1" applyBorder="1" applyAlignment="1">
      <alignment horizontal="right"/>
    </xf>
    <xf numFmtId="3" fontId="2" fillId="0" borderId="11" xfId="0" applyNumberFormat="1" applyFont="1" applyBorder="1" applyAlignment="1">
      <alignment horizontal="left"/>
    </xf>
    <xf numFmtId="3" fontId="3" fillId="0" borderId="0" xfId="0" applyNumberFormat="1" applyFont="1" applyBorder="1" applyAlignment="1">
      <alignment horizontal="right"/>
    </xf>
    <xf numFmtId="3" fontId="2" fillId="0" borderId="12" xfId="0" applyNumberFormat="1" applyFont="1" applyBorder="1" applyAlignment="1">
      <alignment horizontal="right"/>
    </xf>
    <xf numFmtId="3" fontId="2" fillId="0" borderId="12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164" fontId="2" fillId="0" borderId="13" xfId="0" applyNumberFormat="1" applyFont="1" applyBorder="1" applyAlignment="1">
      <alignment horizontal="left"/>
    </xf>
    <xf numFmtId="3" fontId="2" fillId="0" borderId="13" xfId="0" applyNumberFormat="1" applyFont="1" applyBorder="1" applyAlignment="1">
      <alignment horizontal="left"/>
    </xf>
    <xf numFmtId="3" fontId="2" fillId="0" borderId="11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right"/>
    </xf>
    <xf numFmtId="3" fontId="2" fillId="0" borderId="0" xfId="0" quotePrefix="1" applyNumberFormat="1" applyFont="1" applyBorder="1" applyAlignment="1">
      <alignment horizontal="left"/>
    </xf>
    <xf numFmtId="3" fontId="2" fillId="0" borderId="11" xfId="0" applyNumberFormat="1" applyFont="1" applyBorder="1">
      <alignment vertical="center"/>
    </xf>
    <xf numFmtId="3" fontId="2" fillId="0" borderId="10" xfId="0" applyNumberFormat="1" applyFont="1" applyBorder="1" applyAlignment="1">
      <alignment horizontal="left"/>
    </xf>
    <xf numFmtId="3" fontId="2" fillId="0" borderId="13" xfId="0" applyNumberFormat="1" applyFont="1" applyBorder="1">
      <alignment vertical="center"/>
    </xf>
    <xf numFmtId="3" fontId="2" fillId="0" borderId="11" xfId="0" applyNumberFormat="1" applyFont="1" applyBorder="1" applyAlignment="1">
      <alignment horizontal="left" vertical="center"/>
    </xf>
    <xf numFmtId="3" fontId="2" fillId="0" borderId="0" xfId="0" applyNumberFormat="1" applyFont="1" applyBorder="1" applyAlignment="1">
      <alignment horizontal="right" vertical="center"/>
    </xf>
    <xf numFmtId="3" fontId="2" fillId="0" borderId="13" xfId="0" applyNumberFormat="1" applyFont="1" applyBorder="1" applyAlignment="1">
      <alignment horizontal="right" vertical="center"/>
    </xf>
    <xf numFmtId="164" fontId="9" fillId="0" borderId="0" xfId="0" applyFont="1" applyBorder="1" applyAlignment="1">
      <alignment horizontal="right"/>
    </xf>
    <xf numFmtId="3" fontId="2" fillId="0" borderId="10" xfId="0" applyNumberFormat="1" applyFont="1" applyBorder="1">
      <alignment vertical="center"/>
    </xf>
    <xf numFmtId="164" fontId="2" fillId="0" borderId="11" xfId="0" applyNumberFormat="1" applyFont="1" applyBorder="1" applyAlignment="1">
      <alignment horizontal="center"/>
    </xf>
    <xf numFmtId="167" fontId="2" fillId="0" borderId="0" xfId="0" applyNumberFormat="1" applyFont="1" applyBorder="1" applyAlignment="1">
      <alignment horizontal="right"/>
    </xf>
    <xf numFmtId="164" fontId="0" fillId="0" borderId="0" xfId="0" applyAlignment="1">
      <alignment horizontal="center"/>
    </xf>
    <xf numFmtId="170" fontId="0" fillId="0" borderId="0" xfId="0" applyNumberFormat="1" applyBorder="1" applyAlignment="1">
      <alignment horizontal="center"/>
    </xf>
    <xf numFmtId="170" fontId="0" fillId="0" borderId="5" xfId="0" applyNumberFormat="1" applyBorder="1" applyAlignment="1">
      <alignment horizontal="center"/>
    </xf>
    <xf numFmtId="164" fontId="0" fillId="0" borderId="0" xfId="0" quotePrefix="1">
      <alignment vertical="center"/>
    </xf>
    <xf numFmtId="164" fontId="0" fillId="0" borderId="10" xfId="0" applyBorder="1" applyAlignment="1">
      <alignment horizontal="right"/>
    </xf>
    <xf numFmtId="3" fontId="0" fillId="0" borderId="0" xfId="0" applyNumberFormat="1" applyAlignment="1">
      <alignment horizontal="left"/>
    </xf>
    <xf numFmtId="164" fontId="9" fillId="0" borderId="10" xfId="0" applyFont="1" applyBorder="1" applyAlignment="1">
      <alignment horizontal="right"/>
    </xf>
    <xf numFmtId="164" fontId="0" fillId="0" borderId="11" xfId="0" applyNumberFormat="1" applyBorder="1" applyAlignment="1">
      <alignment horizontal="left"/>
    </xf>
    <xf numFmtId="166" fontId="0" fillId="0" borderId="0" xfId="0" applyNumberFormat="1" applyAlignment="1">
      <alignment horizontal="left"/>
    </xf>
    <xf numFmtId="3" fontId="0" fillId="0" borderId="10" xfId="0" applyNumberFormat="1" applyBorder="1" applyAlignment="1">
      <alignment horizontal="right"/>
    </xf>
    <xf numFmtId="166" fontId="0" fillId="0" borderId="11" xfId="0" applyNumberFormat="1" applyBorder="1" applyAlignment="1">
      <alignment horizontal="left"/>
    </xf>
    <xf numFmtId="164" fontId="3" fillId="0" borderId="0" xfId="0" applyFont="1" applyAlignment="1">
      <alignment horizontal="center"/>
    </xf>
    <xf numFmtId="3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3" fontId="0" fillId="0" borderId="0" xfId="0" applyNumberFormat="1">
      <alignment vertical="center"/>
    </xf>
    <xf numFmtId="4" fontId="1" fillId="0" borderId="0" xfId="0" applyNumberFormat="1" applyFont="1" applyBorder="1" applyAlignment="1">
      <alignment horizontal="right"/>
    </xf>
    <xf numFmtId="164" fontId="2" fillId="0" borderId="10" xfId="0" applyNumberFormat="1" applyFont="1" applyFill="1" applyBorder="1">
      <alignment vertical="center"/>
    </xf>
    <xf numFmtId="164" fontId="2" fillId="0" borderId="12" xfId="0" applyNumberFormat="1" applyFont="1" applyFill="1" applyBorder="1">
      <alignment vertical="center"/>
    </xf>
    <xf numFmtId="3" fontId="2" fillId="0" borderId="0" xfId="0" applyNumberFormat="1" applyFont="1" applyFill="1" applyBorder="1" applyAlignment="1">
      <alignment horizontal="left"/>
    </xf>
    <xf numFmtId="164" fontId="0" fillId="0" borderId="10" xfId="0" quotePrefix="1" applyNumberFormat="1" applyBorder="1">
      <alignment vertical="center"/>
    </xf>
    <xf numFmtId="169" fontId="0" fillId="0" borderId="0" xfId="0" applyNumberFormat="1" applyBorder="1">
      <alignment vertical="center"/>
    </xf>
    <xf numFmtId="164" fontId="0" fillId="0" borderId="11" xfId="0" applyNumberFormat="1" applyBorder="1" applyAlignment="1">
      <alignment horizontal="left" vertical="center"/>
    </xf>
    <xf numFmtId="164" fontId="0" fillId="0" borderId="10" xfId="0" applyNumberFormat="1" applyBorder="1">
      <alignment vertical="center"/>
    </xf>
    <xf numFmtId="3" fontId="1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right"/>
    </xf>
    <xf numFmtId="164" fontId="3" fillId="0" borderId="0" xfId="0" applyFont="1">
      <alignment vertical="center"/>
    </xf>
    <xf numFmtId="3" fontId="2" fillId="0" borderId="0" xfId="0" quotePrefix="1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164" fontId="0" fillId="0" borderId="1" xfId="0" applyBorder="1" applyAlignment="1">
      <alignment horizontal="right"/>
    </xf>
    <xf numFmtId="164" fontId="0" fillId="0" borderId="4" xfId="0" applyBorder="1">
      <alignment vertical="center"/>
    </xf>
    <xf numFmtId="164" fontId="0" fillId="0" borderId="2" xfId="0" applyBorder="1">
      <alignment vertical="center"/>
    </xf>
    <xf numFmtId="164" fontId="0" fillId="0" borderId="8" xfId="0" applyBorder="1" applyAlignment="1">
      <alignment horizontal="right"/>
    </xf>
    <xf numFmtId="164" fontId="0" fillId="0" borderId="9" xfId="0" applyBorder="1">
      <alignment vertical="center"/>
    </xf>
    <xf numFmtId="164" fontId="0" fillId="0" borderId="3" xfId="0" applyBorder="1">
      <alignment vertical="center"/>
    </xf>
    <xf numFmtId="164" fontId="0" fillId="0" borderId="0" xfId="0" applyAlignment="1">
      <alignment horizontal="left"/>
    </xf>
  </cellXfs>
  <cellStyles count="5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4" Type="http://schemas.openxmlformats.org/officeDocument/2006/relationships/image" Target="../media/image4.emf"/><Relationship Id="rId1" Type="http://schemas.openxmlformats.org/officeDocument/2006/relationships/image" Target="../media/image1.emf"/><Relationship Id="rId2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186267</xdr:colOff>
      <xdr:row>125</xdr:row>
      <xdr:rowOff>93133</xdr:rowOff>
    </xdr:from>
    <xdr:to>
      <xdr:col>4</xdr:col>
      <xdr:colOff>844127</xdr:colOff>
      <xdr:row>133</xdr:row>
      <xdr:rowOff>97366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48567" y="21213233"/>
          <a:ext cx="1706880" cy="1325033"/>
        </a:xfrm>
        <a:prstGeom prst="rect">
          <a:avLst/>
        </a:prstGeom>
      </xdr:spPr>
    </xdr:pic>
    <xdr:clientData/>
  </xdr:twoCellAnchor>
  <xdr:twoCellAnchor editAs="oneCell">
    <xdr:from>
      <xdr:col>1</xdr:col>
      <xdr:colOff>194734</xdr:colOff>
      <xdr:row>125</xdr:row>
      <xdr:rowOff>93133</xdr:rowOff>
    </xdr:from>
    <xdr:to>
      <xdr:col>2</xdr:col>
      <xdr:colOff>306494</xdr:colOff>
      <xdr:row>133</xdr:row>
      <xdr:rowOff>97366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47234" y="21213233"/>
          <a:ext cx="1701800" cy="1325033"/>
        </a:xfrm>
        <a:prstGeom prst="rect">
          <a:avLst/>
        </a:prstGeom>
      </xdr:spPr>
    </xdr:pic>
    <xdr:clientData/>
  </xdr:twoCellAnchor>
  <xdr:twoCellAnchor editAs="oneCell">
    <xdr:from>
      <xdr:col>5</xdr:col>
      <xdr:colOff>194733</xdr:colOff>
      <xdr:row>125</xdr:row>
      <xdr:rowOff>93133</xdr:rowOff>
    </xdr:from>
    <xdr:to>
      <xdr:col>6</xdr:col>
      <xdr:colOff>164253</xdr:colOff>
      <xdr:row>133</xdr:row>
      <xdr:rowOff>97366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401733" y="21213233"/>
          <a:ext cx="1706880" cy="1325033"/>
        </a:xfrm>
        <a:prstGeom prst="rect">
          <a:avLst/>
        </a:prstGeom>
      </xdr:spPr>
    </xdr:pic>
    <xdr:clientData/>
  </xdr:twoCellAnchor>
  <xdr:twoCellAnchor editAs="oneCell">
    <xdr:from>
      <xdr:col>7</xdr:col>
      <xdr:colOff>186267</xdr:colOff>
      <xdr:row>125</xdr:row>
      <xdr:rowOff>93133</xdr:rowOff>
    </xdr:from>
    <xdr:to>
      <xdr:col>8</xdr:col>
      <xdr:colOff>844127</xdr:colOff>
      <xdr:row>133</xdr:row>
      <xdr:rowOff>97366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679267" y="21213233"/>
          <a:ext cx="1706880" cy="13250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5"/>
  <sheetViews>
    <sheetView topLeftCell="A15" zoomScale="125" workbookViewId="0">
      <selection activeCell="C82" sqref="C82"/>
    </sheetView>
  </sheetViews>
  <sheetFormatPr baseColWidth="10" defaultRowHeight="13" x14ac:dyDescent="0"/>
  <cols>
    <col min="1" max="1" width="10.7109375" style="10"/>
    <col min="2" max="10" width="10.140625" style="8" customWidth="1"/>
    <col min="11" max="11" width="14.42578125" style="8" customWidth="1"/>
    <col min="12" max="16" width="10.140625" style="9" customWidth="1"/>
    <col min="17" max="17" width="7.7109375" style="9" customWidth="1"/>
    <col min="18" max="16384" width="10.7109375" style="9"/>
  </cols>
  <sheetData>
    <row r="1" spans="1:11" ht="15">
      <c r="A1" s="6" t="s">
        <v>7</v>
      </c>
      <c r="B1" s="16" t="s">
        <v>8</v>
      </c>
      <c r="C1" s="35" t="s">
        <v>9</v>
      </c>
      <c r="D1" s="43"/>
      <c r="E1" s="2"/>
    </row>
    <row r="2" spans="1:11">
      <c r="A2" s="6"/>
      <c r="B2" s="16"/>
      <c r="C2" s="35"/>
      <c r="D2" s="43"/>
      <c r="E2" s="2"/>
    </row>
    <row r="3" spans="1:11">
      <c r="B3" s="7" t="s">
        <v>10</v>
      </c>
      <c r="D3" s="43"/>
      <c r="E3" s="2"/>
    </row>
    <row r="4" spans="1:11" ht="16" thickBot="1">
      <c r="B4" s="17" t="s">
        <v>1</v>
      </c>
      <c r="C4" s="17" t="s">
        <v>11</v>
      </c>
      <c r="D4" s="17" t="s">
        <v>12</v>
      </c>
    </row>
    <row r="5" spans="1:11" s="8" customFormat="1">
      <c r="A5" s="6"/>
      <c r="B5" s="43">
        <v>0</v>
      </c>
      <c r="C5" s="43">
        <f>B5^2</f>
        <v>0</v>
      </c>
      <c r="D5" s="15">
        <v>0.16637500000000005</v>
      </c>
      <c r="E5" s="50" t="s">
        <v>13</v>
      </c>
      <c r="F5" s="51">
        <f>SUMPRODUCT(B5:B8,D5:D8)</f>
        <v>1.35</v>
      </c>
    </row>
    <row r="6" spans="1:11" s="8" customFormat="1" ht="15">
      <c r="A6" s="10"/>
      <c r="B6" s="43">
        <v>1</v>
      </c>
      <c r="C6" s="43">
        <f t="shared" ref="C6:C8" si="0">B6^2</f>
        <v>1</v>
      </c>
      <c r="D6" s="15">
        <v>0.40837500000000004</v>
      </c>
      <c r="E6" s="52" t="s">
        <v>14</v>
      </c>
      <c r="F6" s="53">
        <f>SUMPRODUCT(C5:C8,D5:D8)-F5^2</f>
        <v>0.74250000000000016</v>
      </c>
    </row>
    <row r="7" spans="1:11" s="8" customFormat="1" ht="14" thickBot="1">
      <c r="A7" s="10"/>
      <c r="B7" s="43">
        <v>2</v>
      </c>
      <c r="C7" s="43">
        <f t="shared" si="0"/>
        <v>4</v>
      </c>
      <c r="D7" s="15">
        <v>0.33412500000000006</v>
      </c>
      <c r="E7" s="54" t="s">
        <v>15</v>
      </c>
      <c r="F7" s="55">
        <f>SQRT(F6)</f>
        <v>0.86168439698070443</v>
      </c>
    </row>
    <row r="8" spans="1:11" s="8" customFormat="1">
      <c r="A8" s="10"/>
      <c r="B8" s="43">
        <v>3</v>
      </c>
      <c r="C8" s="43">
        <f t="shared" si="0"/>
        <v>9</v>
      </c>
      <c r="D8" s="23">
        <v>9.1125000000000012E-2</v>
      </c>
      <c r="E8" s="16"/>
      <c r="F8" s="35"/>
    </row>
    <row r="9" spans="1:11" s="8" customFormat="1">
      <c r="A9" s="10"/>
      <c r="B9" s="43"/>
      <c r="C9" s="3"/>
      <c r="D9" s="2"/>
      <c r="E9" s="2"/>
      <c r="F9" s="2"/>
    </row>
    <row r="10" spans="1:11" s="8" customFormat="1">
      <c r="A10" s="10"/>
      <c r="B10" s="7" t="s">
        <v>16</v>
      </c>
      <c r="D10" s="43"/>
      <c r="E10" s="2"/>
    </row>
    <row r="11" spans="1:11" s="8" customFormat="1" ht="16" thickBot="1">
      <c r="A11" s="10"/>
      <c r="B11" s="17" t="s">
        <v>17</v>
      </c>
      <c r="C11" s="17" t="s">
        <v>11</v>
      </c>
      <c r="D11" s="17" t="s">
        <v>18</v>
      </c>
    </row>
    <row r="12" spans="1:11" s="8" customFormat="1">
      <c r="A12" s="10"/>
      <c r="B12" s="43">
        <v>1</v>
      </c>
      <c r="C12" s="43">
        <f t="shared" ref="C12:C23" si="1">B12^2</f>
        <v>1</v>
      </c>
      <c r="D12" s="3">
        <v>0.66666666666666674</v>
      </c>
      <c r="E12" s="50" t="s">
        <v>13</v>
      </c>
      <c r="F12" s="56">
        <f>SUMPRODUCT(B12:B23,D12:D23)</f>
        <v>1.4999745973682876</v>
      </c>
      <c r="G12" s="20"/>
      <c r="H12" s="20"/>
      <c r="I12" s="20"/>
      <c r="J12" s="20"/>
      <c r="K12" s="28"/>
    </row>
    <row r="13" spans="1:11" s="8" customFormat="1" ht="15">
      <c r="A13" s="19"/>
      <c r="B13" s="43">
        <v>2</v>
      </c>
      <c r="C13" s="43">
        <f t="shared" si="1"/>
        <v>4</v>
      </c>
      <c r="D13" s="3">
        <v>0.22222222222222224</v>
      </c>
      <c r="E13" s="52" t="s">
        <v>14</v>
      </c>
      <c r="F13" s="4">
        <f>SUMPRODUCT(C12:C23,D12:D23)-F12^2</f>
        <v>0.7497318604644061</v>
      </c>
      <c r="K13" s="29"/>
    </row>
    <row r="14" spans="1:11" s="8" customFormat="1">
      <c r="A14" s="19"/>
      <c r="B14" s="43">
        <v>3</v>
      </c>
      <c r="C14" s="43">
        <f t="shared" si="1"/>
        <v>9</v>
      </c>
      <c r="D14" s="3">
        <v>7.4074074074074084E-2</v>
      </c>
      <c r="E14" s="52" t="s">
        <v>15</v>
      </c>
      <c r="F14" s="4">
        <f>SQRT(F13)</f>
        <v>0.86587057951197655</v>
      </c>
      <c r="K14" s="29"/>
    </row>
    <row r="15" spans="1:11" s="8" customFormat="1" ht="14" thickBot="1">
      <c r="A15" s="19"/>
      <c r="B15" s="43">
        <v>4</v>
      </c>
      <c r="C15" s="43">
        <f t="shared" si="1"/>
        <v>16</v>
      </c>
      <c r="D15" s="3">
        <v>2.469135802469136E-2</v>
      </c>
      <c r="E15" s="33" t="s">
        <v>19</v>
      </c>
      <c r="F15" s="39" t="s">
        <v>20</v>
      </c>
      <c r="G15" s="24"/>
      <c r="H15" s="24"/>
      <c r="I15" s="24"/>
      <c r="J15" s="24"/>
      <c r="K15" s="30"/>
    </row>
    <row r="16" spans="1:11" s="8" customFormat="1">
      <c r="A16" s="19"/>
      <c r="B16" s="43">
        <v>5</v>
      </c>
      <c r="C16" s="43">
        <f t="shared" si="1"/>
        <v>25</v>
      </c>
      <c r="D16" s="3">
        <v>8.23045267489712E-3</v>
      </c>
      <c r="E16" s="2"/>
      <c r="F16" s="2"/>
    </row>
    <row r="17" spans="1:13" s="8" customFormat="1">
      <c r="A17" s="19"/>
      <c r="B17" s="43">
        <v>6</v>
      </c>
      <c r="C17" s="43">
        <f t="shared" si="1"/>
        <v>36</v>
      </c>
      <c r="D17" s="3">
        <v>2.7434842249657062E-3</v>
      </c>
    </row>
    <row r="18" spans="1:13" s="8" customFormat="1">
      <c r="A18" s="19"/>
      <c r="B18" s="43">
        <v>7</v>
      </c>
      <c r="C18" s="43">
        <f t="shared" si="1"/>
        <v>49</v>
      </c>
      <c r="D18" s="3">
        <v>9.1449474165523556E-4</v>
      </c>
      <c r="E18" s="2"/>
      <c r="F18" s="2"/>
    </row>
    <row r="19" spans="1:13" s="8" customFormat="1">
      <c r="A19" s="19"/>
      <c r="B19" s="43">
        <v>8</v>
      </c>
      <c r="C19" s="43">
        <f t="shared" si="1"/>
        <v>64</v>
      </c>
      <c r="D19" s="3">
        <v>3.0483158055174517E-4</v>
      </c>
      <c r="E19" s="2"/>
      <c r="F19" s="2"/>
    </row>
    <row r="20" spans="1:13" s="8" customFormat="1">
      <c r="A20" s="19"/>
      <c r="B20" s="43">
        <v>9</v>
      </c>
      <c r="C20" s="43">
        <f t="shared" si="1"/>
        <v>81</v>
      </c>
      <c r="D20" s="3">
        <v>1.0161052685058171E-4</v>
      </c>
      <c r="E20" s="2"/>
      <c r="F20" s="2"/>
    </row>
    <row r="21" spans="1:13">
      <c r="A21" s="19"/>
      <c r="B21" s="43">
        <v>10</v>
      </c>
      <c r="C21" s="43">
        <f t="shared" si="1"/>
        <v>100</v>
      </c>
      <c r="D21" s="3">
        <v>3.3870175616860571E-5</v>
      </c>
      <c r="E21" s="2"/>
      <c r="F21" s="2"/>
    </row>
    <row r="22" spans="1:13">
      <c r="A22" s="19"/>
      <c r="B22" s="43">
        <v>11</v>
      </c>
      <c r="C22" s="43">
        <f t="shared" si="1"/>
        <v>121</v>
      </c>
      <c r="D22" s="3">
        <v>1.1290058538953523E-5</v>
      </c>
      <c r="E22" s="2"/>
      <c r="F22" s="2"/>
    </row>
    <row r="23" spans="1:13">
      <c r="A23" s="19"/>
      <c r="B23" s="43">
        <v>12</v>
      </c>
      <c r="C23" s="43">
        <f t="shared" si="1"/>
        <v>144</v>
      </c>
      <c r="D23" s="3">
        <v>3.7633528463178412E-6</v>
      </c>
      <c r="E23" s="2"/>
      <c r="F23" s="2"/>
    </row>
    <row r="24" spans="1:13">
      <c r="A24" s="19"/>
      <c r="B24" s="3" t="s">
        <v>21</v>
      </c>
      <c r="C24" s="3" t="s">
        <v>21</v>
      </c>
      <c r="D24" s="43" t="s">
        <v>22</v>
      </c>
      <c r="E24" s="2"/>
      <c r="F24" s="2"/>
    </row>
    <row r="25" spans="1:13">
      <c r="A25" s="19"/>
      <c r="B25" s="43"/>
      <c r="C25" s="43"/>
      <c r="D25" s="43"/>
      <c r="E25" s="2"/>
      <c r="F25" s="2"/>
    </row>
    <row r="26" spans="1:13">
      <c r="A26" s="19"/>
      <c r="B26" s="7" t="s">
        <v>23</v>
      </c>
      <c r="D26" s="43"/>
      <c r="E26" s="2"/>
    </row>
    <row r="27" spans="1:13" ht="16" thickBot="1">
      <c r="A27" s="6"/>
      <c r="B27" s="17" t="s">
        <v>24</v>
      </c>
      <c r="C27" s="7" t="s">
        <v>25</v>
      </c>
      <c r="D27" s="17" t="s">
        <v>11</v>
      </c>
      <c r="E27" s="17" t="s">
        <v>12</v>
      </c>
    </row>
    <row r="28" spans="1:13">
      <c r="B28" s="43" t="s">
        <v>26</v>
      </c>
      <c r="C28" s="43">
        <v>4</v>
      </c>
      <c r="D28" s="43">
        <f>C28^2</f>
        <v>16</v>
      </c>
      <c r="E28" s="3">
        <v>0.16666666666666666</v>
      </c>
      <c r="F28" s="50" t="s">
        <v>13</v>
      </c>
      <c r="G28" s="56">
        <f>SUMPRODUCT(C28:C32,E28:E32)</f>
        <v>2.2407407407407409</v>
      </c>
      <c r="H28" s="20"/>
      <c r="I28" s="20"/>
      <c r="J28" s="20"/>
      <c r="K28" s="20"/>
      <c r="L28" s="38"/>
      <c r="M28" s="21"/>
    </row>
    <row r="29" spans="1:13" ht="15">
      <c r="B29" s="43" t="s">
        <v>27</v>
      </c>
      <c r="C29" s="43">
        <v>3</v>
      </c>
      <c r="D29" s="43">
        <f t="shared" ref="D29:D32" si="2">C29^2</f>
        <v>9</v>
      </c>
      <c r="E29" s="3">
        <v>0.27777777777777779</v>
      </c>
      <c r="F29" s="52" t="s">
        <v>14</v>
      </c>
      <c r="G29" s="4">
        <f>SUMPRODUCT(D28:D32,E28:E32)-G28^2</f>
        <v>1.4420438957475987</v>
      </c>
      <c r="M29" s="22"/>
    </row>
    <row r="30" spans="1:13">
      <c r="B30" s="43" t="s">
        <v>28</v>
      </c>
      <c r="C30" s="43">
        <v>2</v>
      </c>
      <c r="D30" s="43">
        <f t="shared" si="2"/>
        <v>4</v>
      </c>
      <c r="E30" s="3">
        <v>0.27777777777777785</v>
      </c>
      <c r="F30" s="52" t="s">
        <v>15</v>
      </c>
      <c r="G30" s="4">
        <f>SQRT(G29)</f>
        <v>1.2008513212498868</v>
      </c>
      <c r="M30" s="22"/>
    </row>
    <row r="31" spans="1:13" ht="14" thickBot="1">
      <c r="B31" s="43" t="s">
        <v>29</v>
      </c>
      <c r="C31" s="43">
        <v>1</v>
      </c>
      <c r="D31" s="43">
        <f t="shared" si="2"/>
        <v>1</v>
      </c>
      <c r="E31" s="3">
        <v>0.18518518518518523</v>
      </c>
      <c r="F31" s="33" t="s">
        <v>8</v>
      </c>
      <c r="G31" s="39" t="s">
        <v>30</v>
      </c>
      <c r="H31" s="24"/>
      <c r="I31" s="24"/>
      <c r="J31" s="24"/>
      <c r="K31" s="24"/>
      <c r="L31" s="40"/>
      <c r="M31" s="25"/>
    </row>
    <row r="32" spans="1:13">
      <c r="B32" s="43" t="s">
        <v>31</v>
      </c>
      <c r="C32" s="43">
        <v>0</v>
      </c>
      <c r="D32" s="43">
        <f t="shared" si="2"/>
        <v>0</v>
      </c>
      <c r="E32" s="3">
        <v>9.2592592592592629E-2</v>
      </c>
      <c r="F32" s="2"/>
      <c r="G32" s="2"/>
    </row>
    <row r="33" spans="1:11">
      <c r="B33" s="2"/>
      <c r="C33" s="2"/>
      <c r="E33" s="2"/>
      <c r="F33" s="2"/>
    </row>
    <row r="34" spans="1:11">
      <c r="A34" s="19"/>
      <c r="B34" s="7" t="s">
        <v>32</v>
      </c>
      <c r="D34" s="43"/>
      <c r="E34" s="2"/>
    </row>
    <row r="35" spans="1:11" ht="16" thickBot="1">
      <c r="B35" s="17" t="s">
        <v>33</v>
      </c>
      <c r="C35" s="17" t="s">
        <v>34</v>
      </c>
      <c r="D35" s="17" t="s">
        <v>35</v>
      </c>
      <c r="G35" s="17" t="s">
        <v>36</v>
      </c>
      <c r="H35" s="17" t="s">
        <v>37</v>
      </c>
      <c r="I35" s="17" t="s">
        <v>38</v>
      </c>
    </row>
    <row r="36" spans="1:11">
      <c r="B36" s="26">
        <v>2</v>
      </c>
      <c r="C36" s="43">
        <f>B36^2</f>
        <v>4</v>
      </c>
      <c r="D36" s="27">
        <f>1/36</f>
        <v>2.7777777777777776E-2</v>
      </c>
      <c r="E36" s="50" t="s">
        <v>13</v>
      </c>
      <c r="F36" s="51">
        <f>SUMPRODUCT(B36:B46,D36:D46)</f>
        <v>6.9999999999999991</v>
      </c>
      <c r="G36" s="26">
        <v>4</v>
      </c>
      <c r="H36" s="44">
        <f t="shared" ref="H36:H50" si="3">G36^2</f>
        <v>16</v>
      </c>
      <c r="I36" s="27">
        <v>2.7777777777777776E-2</v>
      </c>
      <c r="J36" s="50" t="s">
        <v>13</v>
      </c>
      <c r="K36" s="51">
        <f>SUMPRODUCT(G36:G50,I36:I50)</f>
        <v>293.27777777777777</v>
      </c>
    </row>
    <row r="37" spans="1:11" ht="15">
      <c r="B37" s="26">
        <v>3</v>
      </c>
      <c r="C37" s="43">
        <f t="shared" ref="C37:C46" si="4">B37^2</f>
        <v>9</v>
      </c>
      <c r="D37" s="27">
        <f>2/36</f>
        <v>5.5555555555555552E-2</v>
      </c>
      <c r="E37" s="52" t="s">
        <v>14</v>
      </c>
      <c r="F37" s="53">
        <f>SUMPRODUCT(C36:C46,D36:D46)-F36^2</f>
        <v>5.8333333333333357</v>
      </c>
      <c r="G37" s="26">
        <v>9</v>
      </c>
      <c r="H37" s="44">
        <f t="shared" si="3"/>
        <v>81</v>
      </c>
      <c r="I37" s="27">
        <v>5.5555555555555552E-2</v>
      </c>
      <c r="J37" s="52" t="s">
        <v>14</v>
      </c>
      <c r="K37" s="53">
        <f>SUMPRODUCT(H36:H50,I36:I50)-K36^2</f>
        <v>203057.97839506171</v>
      </c>
    </row>
    <row r="38" spans="1:11" ht="14" thickBot="1">
      <c r="A38" s="19"/>
      <c r="B38" s="26">
        <v>4</v>
      </c>
      <c r="C38" s="43">
        <f t="shared" si="4"/>
        <v>16</v>
      </c>
      <c r="D38" s="27">
        <f>3/36</f>
        <v>8.3333333333333329E-2</v>
      </c>
      <c r="E38" s="54" t="s">
        <v>15</v>
      </c>
      <c r="F38" s="55">
        <f>SQRT(F37)</f>
        <v>2.4152294576982403</v>
      </c>
      <c r="G38" s="26">
        <v>16</v>
      </c>
      <c r="H38" s="44">
        <f t="shared" si="3"/>
        <v>256</v>
      </c>
      <c r="I38" s="27">
        <v>8.3333333333333329E-2</v>
      </c>
      <c r="J38" s="54" t="s">
        <v>15</v>
      </c>
      <c r="K38" s="57">
        <f>SQRT(K37)</f>
        <v>450.61954950385996</v>
      </c>
    </row>
    <row r="39" spans="1:11">
      <c r="A39" s="19"/>
      <c r="B39" s="26">
        <v>5</v>
      </c>
      <c r="C39" s="43">
        <f t="shared" si="4"/>
        <v>25</v>
      </c>
      <c r="D39" s="27">
        <f>4/36</f>
        <v>0.1111111111111111</v>
      </c>
      <c r="G39" s="26">
        <v>25</v>
      </c>
      <c r="H39" s="44">
        <f t="shared" si="3"/>
        <v>625</v>
      </c>
      <c r="I39" s="27">
        <v>0.1111111111111111</v>
      </c>
    </row>
    <row r="40" spans="1:11">
      <c r="A40" s="19"/>
      <c r="B40" s="26">
        <v>6</v>
      </c>
      <c r="C40" s="43">
        <f t="shared" si="4"/>
        <v>36</v>
      </c>
      <c r="D40" s="27">
        <f>5/36</f>
        <v>0.1388888888888889</v>
      </c>
      <c r="G40" s="26">
        <v>36</v>
      </c>
      <c r="H40" s="44">
        <f t="shared" si="3"/>
        <v>1296</v>
      </c>
      <c r="I40" s="27">
        <v>0.1388888888888889</v>
      </c>
    </row>
    <row r="41" spans="1:11">
      <c r="A41" s="19"/>
      <c r="B41" s="26">
        <v>7</v>
      </c>
      <c r="C41" s="43">
        <f t="shared" si="4"/>
        <v>49</v>
      </c>
      <c r="D41" s="27">
        <f>6/36</f>
        <v>0.16666666666666666</v>
      </c>
      <c r="G41" s="26">
        <v>49</v>
      </c>
      <c r="H41" s="44">
        <f t="shared" si="3"/>
        <v>2401</v>
      </c>
      <c r="I41" s="3">
        <v>0.1111111111111111</v>
      </c>
    </row>
    <row r="42" spans="1:11">
      <c r="A42" s="19"/>
      <c r="B42" s="26">
        <v>8</v>
      </c>
      <c r="C42" s="43">
        <f t="shared" si="4"/>
        <v>64</v>
      </c>
      <c r="D42" s="27">
        <f>5/36</f>
        <v>0.1388888888888889</v>
      </c>
      <c r="G42" s="26">
        <v>64</v>
      </c>
      <c r="H42" s="44">
        <f t="shared" si="3"/>
        <v>4096</v>
      </c>
      <c r="I42" s="3">
        <v>8.3333333333333329E-2</v>
      </c>
    </row>
    <row r="43" spans="1:11">
      <c r="A43" s="19"/>
      <c r="B43" s="26">
        <v>9</v>
      </c>
      <c r="C43" s="43">
        <f t="shared" si="4"/>
        <v>81</v>
      </c>
      <c r="D43" s="27">
        <f>4/36</f>
        <v>0.1111111111111111</v>
      </c>
      <c r="G43" s="26">
        <v>81</v>
      </c>
      <c r="H43" s="44">
        <f t="shared" si="3"/>
        <v>6561</v>
      </c>
      <c r="I43" s="3">
        <v>5.5555555555555552E-2</v>
      </c>
    </row>
    <row r="44" spans="1:11">
      <c r="A44" s="19"/>
      <c r="B44" s="26">
        <v>10</v>
      </c>
      <c r="C44" s="43">
        <f t="shared" si="4"/>
        <v>100</v>
      </c>
      <c r="D44" s="27">
        <f>3/36</f>
        <v>8.3333333333333329E-2</v>
      </c>
      <c r="G44" s="26">
        <v>100</v>
      </c>
      <c r="H44" s="44">
        <f t="shared" si="3"/>
        <v>10000</v>
      </c>
      <c r="I44" s="3">
        <v>2.7777777777777776E-2</v>
      </c>
    </row>
    <row r="45" spans="1:11">
      <c r="A45" s="19"/>
      <c r="B45" s="26">
        <v>11</v>
      </c>
      <c r="C45" s="43">
        <f t="shared" si="4"/>
        <v>121</v>
      </c>
      <c r="D45" s="27">
        <f>2/36</f>
        <v>5.5555555555555552E-2</v>
      </c>
      <c r="G45" s="26">
        <v>343</v>
      </c>
      <c r="H45" s="44">
        <f t="shared" si="3"/>
        <v>117649</v>
      </c>
      <c r="I45" s="3">
        <v>5.5555555555555552E-2</v>
      </c>
    </row>
    <row r="46" spans="1:11">
      <c r="A46" s="19"/>
      <c r="B46" s="26">
        <v>12</v>
      </c>
      <c r="C46" s="43">
        <f t="shared" si="4"/>
        <v>144</v>
      </c>
      <c r="D46" s="27">
        <f>1/36</f>
        <v>2.7777777777777776E-2</v>
      </c>
      <c r="G46" s="26">
        <v>512</v>
      </c>
      <c r="H46" s="44">
        <f t="shared" si="3"/>
        <v>262144</v>
      </c>
      <c r="I46" s="3">
        <v>5.5555555555555552E-2</v>
      </c>
    </row>
    <row r="47" spans="1:11">
      <c r="A47" s="19"/>
      <c r="B47" s="26"/>
      <c r="C47" s="43"/>
      <c r="D47" s="27"/>
      <c r="G47" s="26">
        <v>729</v>
      </c>
      <c r="H47" s="44">
        <f t="shared" si="3"/>
        <v>531441</v>
      </c>
      <c r="I47" s="3">
        <v>5.5555555555555552E-2</v>
      </c>
    </row>
    <row r="48" spans="1:11">
      <c r="A48" s="19"/>
      <c r="B48" s="26"/>
      <c r="C48" s="43"/>
      <c r="D48" s="27"/>
      <c r="G48" s="26">
        <v>1000</v>
      </c>
      <c r="H48" s="44">
        <f t="shared" si="3"/>
        <v>1000000</v>
      </c>
      <c r="I48" s="3">
        <v>5.5555555555555552E-2</v>
      </c>
    </row>
    <row r="49" spans="1:9">
      <c r="A49" s="19"/>
      <c r="B49" s="26"/>
      <c r="C49" s="43"/>
      <c r="D49" s="27"/>
      <c r="G49" s="26">
        <v>1331</v>
      </c>
      <c r="H49" s="44">
        <f t="shared" si="3"/>
        <v>1771561</v>
      </c>
      <c r="I49" s="3">
        <v>5.5555555555555552E-2</v>
      </c>
    </row>
    <row r="50" spans="1:9">
      <c r="A50" s="19"/>
      <c r="B50" s="26"/>
      <c r="C50" s="43"/>
      <c r="D50" s="27"/>
      <c r="G50" s="26">
        <v>1728</v>
      </c>
      <c r="H50" s="44">
        <f t="shared" si="3"/>
        <v>2985984</v>
      </c>
      <c r="I50" s="3">
        <v>2.7777777777777776E-2</v>
      </c>
    </row>
    <row r="51" spans="1:9">
      <c r="A51" s="19"/>
      <c r="B51" s="43"/>
      <c r="C51" s="43"/>
      <c r="D51" s="43"/>
      <c r="E51" s="2"/>
      <c r="F51" s="2"/>
    </row>
    <row r="52" spans="1:9" s="8" customFormat="1">
      <c r="A52" s="10"/>
      <c r="B52" s="3"/>
      <c r="D52" s="2"/>
    </row>
    <row r="53" spans="1:9" s="8" customFormat="1">
      <c r="A53" s="6" t="s">
        <v>40</v>
      </c>
      <c r="B53" s="6"/>
      <c r="D53" s="2"/>
      <c r="E53" s="32"/>
    </row>
    <row r="54" spans="1:9" s="8" customFormat="1">
      <c r="A54" s="10"/>
      <c r="B54" s="63" t="s">
        <v>41</v>
      </c>
      <c r="C54" s="2">
        <v>2100</v>
      </c>
      <c r="D54" s="2"/>
      <c r="E54" s="32"/>
    </row>
    <row r="55" spans="1:9" s="8" customFormat="1" ht="14" thickBot="1">
      <c r="A55" s="10"/>
      <c r="B55" s="63"/>
      <c r="C55" s="2"/>
      <c r="D55" s="2"/>
      <c r="E55" s="32"/>
    </row>
    <row r="56" spans="1:9" s="8" customFormat="1" ht="15">
      <c r="A56" s="10" t="s">
        <v>3</v>
      </c>
      <c r="B56" s="12" t="s">
        <v>1</v>
      </c>
      <c r="C56" s="13" t="s">
        <v>11</v>
      </c>
      <c r="D56" s="13" t="s">
        <v>42</v>
      </c>
      <c r="E56" s="14" t="s">
        <v>2</v>
      </c>
    </row>
    <row r="57" spans="1:9" s="8" customFormat="1">
      <c r="A57" s="6"/>
      <c r="B57" s="64">
        <v>600</v>
      </c>
      <c r="C57" s="43">
        <f>B57^2</f>
        <v>360000</v>
      </c>
      <c r="D57" s="26">
        <v>1</v>
      </c>
      <c r="E57" s="65">
        <f>D57/$C$54</f>
        <v>4.7619047619047619E-4</v>
      </c>
    </row>
    <row r="58" spans="1:9">
      <c r="A58" s="6"/>
      <c r="B58" s="64">
        <v>100</v>
      </c>
      <c r="C58" s="43">
        <f t="shared" ref="C58:C61" si="5">B58^2</f>
        <v>10000</v>
      </c>
      <c r="D58" s="26">
        <v>5</v>
      </c>
      <c r="E58" s="65">
        <f t="shared" ref="E58:E61" si="6">D58/$C$54</f>
        <v>2.3809523809523812E-3</v>
      </c>
    </row>
    <row r="59" spans="1:9">
      <c r="B59" s="64">
        <v>10</v>
      </c>
      <c r="C59" s="43">
        <f t="shared" si="5"/>
        <v>100</v>
      </c>
      <c r="D59" s="26">
        <v>20</v>
      </c>
      <c r="E59" s="65">
        <f t="shared" si="6"/>
        <v>9.5238095238095247E-3</v>
      </c>
    </row>
    <row r="60" spans="1:9">
      <c r="B60" s="64">
        <v>0.5</v>
      </c>
      <c r="C60" s="46">
        <f t="shared" si="5"/>
        <v>0.25</v>
      </c>
      <c r="D60" s="26">
        <v>200</v>
      </c>
      <c r="E60" s="65">
        <f t="shared" si="6"/>
        <v>9.5238095238095233E-2</v>
      </c>
    </row>
    <row r="61" spans="1:9" ht="14" thickBot="1">
      <c r="B61" s="66">
        <v>0</v>
      </c>
      <c r="C61" s="67">
        <f t="shared" si="5"/>
        <v>0</v>
      </c>
      <c r="D61" s="68">
        <f>C54-SUM(D57:D60)</f>
        <v>1874</v>
      </c>
      <c r="E61" s="69">
        <f t="shared" si="6"/>
        <v>0.89238095238095239</v>
      </c>
    </row>
    <row r="62" spans="1:9" ht="14" thickBot="1">
      <c r="B62" s="26"/>
      <c r="C62" s="27"/>
      <c r="D62" s="26"/>
      <c r="E62" s="3"/>
    </row>
    <row r="63" spans="1:9">
      <c r="A63" s="10" t="s">
        <v>4</v>
      </c>
      <c r="B63" s="50" t="s">
        <v>43</v>
      </c>
      <c r="C63" s="70">
        <f>SUMPRODUCT(B57:B61,E57:E61)</f>
        <v>0.66666666666666674</v>
      </c>
      <c r="D63" s="26"/>
      <c r="E63" s="3"/>
    </row>
    <row r="64" spans="1:9" ht="16" thickBot="1">
      <c r="B64" s="54" t="s">
        <v>14</v>
      </c>
      <c r="C64" s="57">
        <f>SUMPRODUCT(C57:C61,E57:E61)-C63^2</f>
        <v>195.76984126984127</v>
      </c>
      <c r="D64" s="26"/>
      <c r="E64" s="3"/>
    </row>
    <row r="65" spans="1:7">
      <c r="B65" s="71" t="s">
        <v>44</v>
      </c>
      <c r="C65" s="72">
        <f>SQRT(C64)</f>
        <v>13.991777630803073</v>
      </c>
      <c r="D65" s="26"/>
      <c r="E65" s="3"/>
    </row>
    <row r="66" spans="1:7">
      <c r="B66" s="26"/>
      <c r="C66" s="37"/>
      <c r="D66" s="32"/>
      <c r="G66" s="34"/>
    </row>
    <row r="67" spans="1:7" s="8" customFormat="1">
      <c r="A67" s="10"/>
      <c r="B67" s="16"/>
    </row>
    <row r="68" spans="1:7" s="8" customFormat="1">
      <c r="A68" s="10"/>
      <c r="B68" s="16"/>
    </row>
    <row r="69" spans="1:7" s="8" customFormat="1">
      <c r="A69" s="10"/>
      <c r="B69" s="7"/>
    </row>
    <row r="70" spans="1:7" s="8" customFormat="1">
      <c r="A70" s="10"/>
      <c r="E70" s="2"/>
    </row>
    <row r="71" spans="1:7" s="8" customFormat="1">
      <c r="A71" s="10"/>
      <c r="E71" s="2"/>
    </row>
    <row r="72" spans="1:7" s="8" customFormat="1">
      <c r="A72" s="10"/>
      <c r="C72" s="2"/>
    </row>
    <row r="73" spans="1:7" s="8" customFormat="1">
      <c r="A73" s="10"/>
      <c r="C73" s="16"/>
      <c r="D73" s="2"/>
    </row>
    <row r="74" spans="1:7" s="8" customFormat="1">
      <c r="A74" s="10"/>
      <c r="C74" s="16"/>
      <c r="D74" s="2"/>
    </row>
    <row r="75" spans="1:7" s="8" customFormat="1">
      <c r="A75" s="10"/>
      <c r="B75" s="2"/>
      <c r="C75" s="16"/>
      <c r="D75" s="2"/>
    </row>
    <row r="76" spans="1:7" s="8" customFormat="1">
      <c r="A76" s="10"/>
      <c r="B76" s="37"/>
      <c r="C76" s="16"/>
      <c r="D76" s="2"/>
    </row>
    <row r="77" spans="1:7" s="8" customFormat="1">
      <c r="A77" s="10"/>
      <c r="B77" s="2"/>
      <c r="C77" s="16"/>
      <c r="D77" s="2"/>
      <c r="E77" s="2"/>
    </row>
    <row r="78" spans="1:7" s="8" customFormat="1">
      <c r="A78" s="10"/>
      <c r="B78" s="16"/>
      <c r="C78" s="16"/>
      <c r="D78" s="2"/>
    </row>
    <row r="79" spans="1:7" s="8" customFormat="1">
      <c r="A79" s="10"/>
      <c r="B79" s="16"/>
      <c r="C79" s="16"/>
      <c r="D79" s="2"/>
    </row>
    <row r="80" spans="1:7" s="8" customFormat="1">
      <c r="A80" s="10"/>
      <c r="B80" s="37"/>
      <c r="E80" s="2"/>
    </row>
    <row r="81" spans="1:5" s="8" customFormat="1">
      <c r="A81" s="10"/>
      <c r="B81" s="37"/>
      <c r="C81" s="16"/>
      <c r="E81" s="2"/>
    </row>
    <row r="82" spans="1:5" s="8" customFormat="1">
      <c r="A82" s="10"/>
      <c r="B82" s="37"/>
      <c r="C82" s="16"/>
      <c r="D82" s="2"/>
      <c r="E82" s="2"/>
    </row>
    <row r="83" spans="1:5" s="8" customFormat="1">
      <c r="A83" s="10"/>
      <c r="B83" s="37"/>
      <c r="C83" s="16"/>
      <c r="E83" s="2"/>
    </row>
    <row r="84" spans="1:5" s="8" customFormat="1">
      <c r="A84" s="10"/>
      <c r="B84" s="16"/>
      <c r="C84" s="16"/>
    </row>
    <row r="85" spans="1:5" s="8" customFormat="1">
      <c r="A85" s="10"/>
      <c r="B85" s="16"/>
    </row>
    <row r="86" spans="1:5" s="8" customFormat="1">
      <c r="A86" s="10"/>
      <c r="B86" s="2"/>
    </row>
    <row r="87" spans="1:5" s="8" customFormat="1">
      <c r="A87" s="10"/>
      <c r="B87" s="16"/>
    </row>
    <row r="88" spans="1:5" s="8" customFormat="1">
      <c r="A88" s="10"/>
      <c r="B88" s="16"/>
    </row>
    <row r="89" spans="1:5" s="8" customFormat="1">
      <c r="A89" s="10"/>
      <c r="B89" s="16"/>
      <c r="C89" s="16"/>
      <c r="D89" s="2"/>
    </row>
    <row r="90" spans="1:5" s="8" customFormat="1">
      <c r="A90" s="10"/>
      <c r="C90" s="16"/>
      <c r="D90" s="2"/>
    </row>
    <row r="91" spans="1:5" s="8" customFormat="1">
      <c r="A91" s="10"/>
      <c r="C91" s="16"/>
      <c r="D91" s="2"/>
    </row>
    <row r="92" spans="1:5" s="8" customFormat="1">
      <c r="A92" s="10"/>
      <c r="C92" s="16"/>
      <c r="D92" s="2"/>
    </row>
    <row r="93" spans="1:5" s="8" customFormat="1">
      <c r="A93" s="10"/>
      <c r="B93" s="7"/>
    </row>
    <row r="98" spans="1:6" s="8" customFormat="1">
      <c r="A98" s="10"/>
      <c r="B98" s="74"/>
    </row>
    <row r="99" spans="1:6" s="8" customFormat="1">
      <c r="A99" s="10"/>
      <c r="B99" s="2"/>
      <c r="E99" s="2"/>
    </row>
    <row r="100" spans="1:6" s="8" customFormat="1">
      <c r="A100" s="10"/>
      <c r="B100" s="2"/>
      <c r="E100" s="2"/>
    </row>
    <row r="101" spans="1:6" s="8" customFormat="1">
      <c r="A101" s="10"/>
      <c r="B101" s="2"/>
      <c r="C101" s="43"/>
      <c r="D101" s="43"/>
      <c r="E101" s="2"/>
    </row>
    <row r="102" spans="1:6" s="8" customFormat="1">
      <c r="A102" s="10"/>
      <c r="B102" s="16"/>
      <c r="C102" s="2"/>
      <c r="D102" s="43"/>
      <c r="E102" s="2"/>
    </row>
    <row r="103" spans="1:6" s="8" customFormat="1">
      <c r="A103" s="10"/>
      <c r="B103" s="16"/>
      <c r="C103" s="2"/>
      <c r="D103" s="43"/>
      <c r="E103" s="2"/>
    </row>
    <row r="104" spans="1:6" s="8" customFormat="1">
      <c r="A104" s="10"/>
      <c r="B104" s="16"/>
      <c r="C104" s="43"/>
      <c r="D104" s="43"/>
      <c r="E104" s="2"/>
    </row>
    <row r="105" spans="1:6" s="8" customFormat="1">
      <c r="A105" s="10"/>
      <c r="B105" s="75"/>
    </row>
    <row r="106" spans="1:6" s="8" customFormat="1">
      <c r="A106" s="10"/>
      <c r="B106" s="48"/>
      <c r="F106" s="2"/>
    </row>
    <row r="107" spans="1:6" s="8" customFormat="1">
      <c r="A107" s="10"/>
      <c r="B107" s="48"/>
      <c r="F107" s="2"/>
    </row>
    <row r="109" spans="1:6" s="8" customFormat="1">
      <c r="A109" s="10"/>
      <c r="B109" s="7"/>
    </row>
    <row r="110" spans="1:6" s="8" customFormat="1">
      <c r="A110" s="10"/>
      <c r="B110" s="76"/>
      <c r="C110" s="2"/>
    </row>
    <row r="111" spans="1:6" s="8" customFormat="1">
      <c r="A111" s="10"/>
      <c r="B111" s="76"/>
      <c r="C111" s="2"/>
    </row>
    <row r="112" spans="1:6" s="8" customFormat="1">
      <c r="A112" s="10"/>
      <c r="B112" s="48"/>
      <c r="C112" s="2"/>
    </row>
    <row r="113" spans="1:5" s="8" customFormat="1">
      <c r="A113" s="10"/>
      <c r="B113" s="76"/>
      <c r="C113" s="2"/>
    </row>
    <row r="115" spans="1:5" s="8" customFormat="1">
      <c r="A115" s="10"/>
      <c r="B115" s="7"/>
    </row>
    <row r="118" spans="1:5" s="8" customFormat="1">
      <c r="A118" s="10"/>
      <c r="B118" s="7"/>
    </row>
    <row r="119" spans="1:5" s="8" customFormat="1">
      <c r="A119" s="10"/>
      <c r="B119" s="7"/>
    </row>
    <row r="120" spans="1:5" s="8" customFormat="1">
      <c r="A120" s="10"/>
      <c r="B120" s="16"/>
      <c r="C120" s="43"/>
      <c r="D120" s="43"/>
      <c r="E120" s="2"/>
    </row>
    <row r="121" spans="1:5" s="8" customFormat="1">
      <c r="A121" s="10"/>
      <c r="B121" s="16"/>
      <c r="C121" s="43"/>
      <c r="D121" s="43"/>
      <c r="E121" s="2"/>
    </row>
    <row r="122" spans="1:5" s="8" customFormat="1">
      <c r="A122" s="10"/>
      <c r="B122" s="16"/>
      <c r="C122" s="43"/>
      <c r="D122" s="43"/>
      <c r="E122" s="2"/>
    </row>
    <row r="123" spans="1:5" s="8" customFormat="1">
      <c r="A123" s="10"/>
      <c r="B123" s="16"/>
      <c r="C123" s="43"/>
      <c r="D123" s="43"/>
      <c r="E123" s="2"/>
    </row>
    <row r="126" spans="1:5" s="8" customFormat="1">
      <c r="A126" s="10"/>
      <c r="B126" s="77"/>
    </row>
    <row r="128" spans="1:5" s="8" customFormat="1">
      <c r="A128" s="10"/>
      <c r="B128" s="78"/>
    </row>
    <row r="129" spans="1:2" s="8" customFormat="1">
      <c r="A129" s="10"/>
      <c r="B129" s="78"/>
    </row>
    <row r="132" spans="1:2" s="8" customFormat="1">
      <c r="A132" s="10"/>
      <c r="B132" s="77"/>
    </row>
    <row r="133" spans="1:2" s="8" customFormat="1">
      <c r="A133" s="10"/>
      <c r="B133" s="77"/>
    </row>
    <row r="134" spans="1:2" s="8" customFormat="1">
      <c r="A134" s="10"/>
      <c r="B134" s="77"/>
    </row>
    <row r="135" spans="1:2" s="8" customFormat="1">
      <c r="A135" s="10"/>
      <c r="B135" s="77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4"/>
  <sheetViews>
    <sheetView zoomScale="125" workbookViewId="0">
      <selection activeCell="B164" sqref="B164"/>
    </sheetView>
  </sheetViews>
  <sheetFormatPr baseColWidth="10" defaultRowHeight="13" x14ac:dyDescent="0"/>
  <cols>
    <col min="1" max="1" width="10.7109375" style="85"/>
    <col min="2" max="2" width="14" style="8" customWidth="1"/>
    <col min="3" max="4" width="10.85546875" style="8" customWidth="1"/>
    <col min="5" max="5" width="12.140625" style="8" customWidth="1"/>
    <col min="6" max="6" width="14.85546875" style="8" customWidth="1"/>
    <col min="7" max="11" width="10.85546875" style="8" customWidth="1"/>
    <col min="12" max="16" width="10.140625" style="1" customWidth="1"/>
    <col min="17" max="17" width="7.7109375" style="1" customWidth="1"/>
    <col min="18" max="16384" width="10.7109375" style="1"/>
  </cols>
  <sheetData>
    <row r="1" spans="1:12" s="5" customFormat="1">
      <c r="A1" s="81" t="s">
        <v>46</v>
      </c>
    </row>
    <row r="2" spans="1:12" s="5" customFormat="1">
      <c r="A2" s="5" t="s">
        <v>47</v>
      </c>
    </row>
    <row r="3" spans="1:12" s="5" customFormat="1" ht="15">
      <c r="A3" s="5" t="s">
        <v>48</v>
      </c>
    </row>
    <row r="4" spans="1:12" s="5" customFormat="1">
      <c r="A4" s="41"/>
    </row>
    <row r="5" spans="1:12">
      <c r="A5" s="82" t="s">
        <v>49</v>
      </c>
      <c r="B5" s="7" t="s">
        <v>50</v>
      </c>
      <c r="L5" s="83"/>
    </row>
    <row r="6" spans="1:12">
      <c r="A6" s="84"/>
      <c r="B6" s="49" t="s">
        <v>51</v>
      </c>
      <c r="C6" s="2">
        <v>5</v>
      </c>
      <c r="D6" s="2" t="s">
        <v>52</v>
      </c>
      <c r="E6" s="43"/>
      <c r="F6" s="43"/>
      <c r="G6" s="43"/>
      <c r="H6" s="43"/>
      <c r="I6" s="43"/>
      <c r="J6" s="43"/>
      <c r="K6" s="43"/>
      <c r="L6" s="83"/>
    </row>
    <row r="7" spans="1:12">
      <c r="A7" s="82"/>
      <c r="B7" s="49" t="s">
        <v>53</v>
      </c>
      <c r="C7" s="2">
        <v>3</v>
      </c>
      <c r="D7" s="2" t="s">
        <v>54</v>
      </c>
      <c r="E7" s="43"/>
      <c r="F7" s="43"/>
      <c r="G7" s="43"/>
      <c r="H7" s="43"/>
      <c r="I7" s="43"/>
      <c r="J7" s="43"/>
      <c r="K7" s="43"/>
      <c r="L7" s="83"/>
    </row>
    <row r="8" spans="1:12" ht="14" thickBot="1">
      <c r="A8" s="82"/>
      <c r="B8" s="49"/>
      <c r="C8" s="43"/>
      <c r="D8" s="43"/>
      <c r="E8" s="43"/>
      <c r="F8" s="43"/>
      <c r="G8" s="43"/>
      <c r="H8" s="43"/>
      <c r="I8" s="43"/>
      <c r="J8" s="43"/>
      <c r="K8" s="43"/>
      <c r="L8" s="83"/>
    </row>
    <row r="9" spans="1:12" ht="14" thickBot="1">
      <c r="A9" s="85" t="s">
        <v>55</v>
      </c>
      <c r="B9" s="86" t="s">
        <v>56</v>
      </c>
      <c r="C9" s="18">
        <f>FACT(C6)</f>
        <v>120</v>
      </c>
      <c r="D9" s="43"/>
      <c r="E9" s="43"/>
      <c r="F9" s="43"/>
      <c r="G9" s="43"/>
      <c r="H9" s="43"/>
      <c r="I9" s="43"/>
      <c r="J9" s="43"/>
      <c r="K9" s="43"/>
      <c r="L9" s="83"/>
    </row>
    <row r="10" spans="1:12">
      <c r="B10" s="36"/>
      <c r="C10" s="43"/>
      <c r="D10" s="43"/>
      <c r="E10" s="43"/>
      <c r="F10" s="43"/>
      <c r="G10" s="43"/>
      <c r="H10" s="43"/>
      <c r="I10" s="43"/>
      <c r="J10" s="43"/>
      <c r="K10" s="43"/>
      <c r="L10" s="83"/>
    </row>
    <row r="11" spans="1:12" ht="14" thickBot="1">
      <c r="A11" s="85" t="s">
        <v>57</v>
      </c>
      <c r="B11" s="11" t="s">
        <v>58</v>
      </c>
      <c r="C11" s="26"/>
      <c r="D11" s="26"/>
      <c r="E11" s="26"/>
      <c r="F11" s="26"/>
      <c r="G11" s="26"/>
      <c r="H11" s="26"/>
      <c r="I11" s="26"/>
      <c r="J11" s="43"/>
      <c r="K11" s="43"/>
      <c r="L11" s="83"/>
    </row>
    <row r="12" spans="1:12" ht="14" thickBot="1">
      <c r="B12" s="86" t="s">
        <v>59</v>
      </c>
      <c r="C12" s="87">
        <f>COMBIN(4,2)</f>
        <v>6</v>
      </c>
      <c r="D12" s="26"/>
      <c r="E12" s="26"/>
      <c r="F12" s="26"/>
      <c r="G12" s="26"/>
      <c r="H12" s="26"/>
      <c r="I12" s="26"/>
      <c r="J12" s="43"/>
      <c r="K12" s="43"/>
      <c r="L12" s="83"/>
    </row>
    <row r="13" spans="1:12">
      <c r="B13" s="26"/>
      <c r="C13" s="26"/>
      <c r="D13" s="26"/>
      <c r="E13" s="26"/>
      <c r="F13" s="26"/>
      <c r="G13" s="26"/>
      <c r="H13" s="26"/>
      <c r="I13" s="26"/>
      <c r="J13" s="43"/>
      <c r="K13" s="43"/>
      <c r="L13" s="83"/>
    </row>
    <row r="14" spans="1:12">
      <c r="B14" s="26"/>
      <c r="C14" s="26"/>
      <c r="D14" s="26"/>
      <c r="E14" s="26"/>
      <c r="F14" s="26"/>
      <c r="G14" s="26"/>
      <c r="H14" s="26"/>
      <c r="I14" s="26"/>
      <c r="J14" s="43"/>
      <c r="K14" s="43"/>
      <c r="L14" s="83"/>
    </row>
    <row r="15" spans="1:12">
      <c r="A15" s="82" t="s">
        <v>0</v>
      </c>
      <c r="B15" s="7" t="s">
        <v>60</v>
      </c>
      <c r="C15" s="26"/>
      <c r="D15" s="26"/>
      <c r="E15" s="26"/>
      <c r="F15" s="26"/>
      <c r="G15" s="26"/>
      <c r="H15" s="26"/>
      <c r="I15" s="26"/>
      <c r="J15" s="43"/>
      <c r="K15" s="43"/>
      <c r="L15" s="83"/>
    </row>
    <row r="16" spans="1:12">
      <c r="B16" s="88" t="s">
        <v>61</v>
      </c>
      <c r="C16" s="17" t="s">
        <v>62</v>
      </c>
      <c r="D16" s="17" t="s">
        <v>63</v>
      </c>
      <c r="E16" s="26"/>
      <c r="F16" s="26"/>
      <c r="G16" s="26"/>
      <c r="H16" s="26"/>
      <c r="I16" s="26"/>
      <c r="J16" s="43"/>
      <c r="K16" s="43"/>
      <c r="L16" s="83"/>
    </row>
    <row r="17" spans="1:12">
      <c r="B17" s="49" t="s">
        <v>64</v>
      </c>
      <c r="C17" s="26">
        <v>3</v>
      </c>
      <c r="D17" s="26">
        <v>26</v>
      </c>
      <c r="E17" s="26"/>
      <c r="F17" s="26"/>
      <c r="G17" s="26"/>
      <c r="H17" s="26"/>
      <c r="I17" s="26"/>
      <c r="J17" s="43"/>
      <c r="K17" s="43"/>
      <c r="L17" s="83"/>
    </row>
    <row r="18" spans="1:12">
      <c r="B18" s="49" t="s">
        <v>65</v>
      </c>
      <c r="C18" s="26">
        <v>4</v>
      </c>
      <c r="D18" s="26">
        <v>10</v>
      </c>
      <c r="E18" s="26"/>
      <c r="F18" s="26"/>
      <c r="G18" s="26"/>
      <c r="H18" s="26"/>
      <c r="I18" s="26"/>
      <c r="J18" s="43"/>
      <c r="K18" s="43"/>
      <c r="L18" s="83"/>
    </row>
    <row r="19" spans="1:12">
      <c r="B19" s="49" t="s">
        <v>66</v>
      </c>
      <c r="C19" s="26">
        <v>1</v>
      </c>
      <c r="D19" s="26">
        <v>2</v>
      </c>
      <c r="E19" s="26"/>
      <c r="F19" s="26"/>
      <c r="G19" s="26"/>
      <c r="H19" s="26"/>
      <c r="I19" s="26"/>
      <c r="J19" s="43"/>
      <c r="K19" s="43"/>
      <c r="L19" s="83"/>
    </row>
    <row r="20" spans="1:12" ht="14" thickBot="1">
      <c r="B20" s="26"/>
      <c r="C20" s="26"/>
      <c r="D20" s="26"/>
      <c r="E20" s="26"/>
      <c r="F20" s="26"/>
      <c r="G20" s="26"/>
      <c r="H20" s="26"/>
      <c r="I20" s="26"/>
      <c r="J20" s="43"/>
      <c r="K20" s="43"/>
      <c r="L20" s="83"/>
    </row>
    <row r="21" spans="1:12" ht="14" thickBot="1">
      <c r="A21" s="85" t="s">
        <v>3</v>
      </c>
      <c r="B21" s="89">
        <f>D17^C17*D18^C18*D19^C19</f>
        <v>351520000</v>
      </c>
      <c r="D21" s="37"/>
      <c r="E21" s="26"/>
      <c r="F21" s="26"/>
      <c r="G21" s="26"/>
      <c r="H21" s="26"/>
      <c r="I21" s="26"/>
      <c r="J21" s="43"/>
      <c r="K21" s="43"/>
      <c r="L21" s="83"/>
    </row>
    <row r="22" spans="1:12" ht="14" thickBot="1">
      <c r="B22" s="49"/>
      <c r="C22" s="37"/>
      <c r="D22" s="37"/>
      <c r="E22" s="26"/>
      <c r="F22" s="26"/>
      <c r="G22" s="26"/>
      <c r="H22" s="26"/>
      <c r="I22" s="26"/>
      <c r="J22" s="43"/>
      <c r="K22" s="43"/>
      <c r="L22" s="83"/>
    </row>
    <row r="23" spans="1:12" ht="14" thickBot="1">
      <c r="A23" s="85" t="s">
        <v>4</v>
      </c>
      <c r="B23" s="90">
        <f>FACT(3)*FACT(4)*1</f>
        <v>144</v>
      </c>
      <c r="C23" s="11"/>
      <c r="D23" s="37"/>
      <c r="E23" s="26"/>
      <c r="F23" s="26"/>
      <c r="G23" s="26"/>
      <c r="H23" s="26"/>
      <c r="I23" s="26"/>
      <c r="J23" s="43"/>
      <c r="K23" s="43"/>
      <c r="L23" s="83"/>
    </row>
    <row r="24" spans="1:12" ht="14" thickBot="1">
      <c r="B24" s="49"/>
      <c r="C24" s="11"/>
      <c r="D24" s="37"/>
      <c r="E24" s="26"/>
      <c r="F24" s="26"/>
      <c r="G24" s="26"/>
      <c r="H24" s="26"/>
      <c r="I24" s="26"/>
      <c r="J24" s="43"/>
      <c r="K24" s="43"/>
      <c r="L24" s="83"/>
    </row>
    <row r="25" spans="1:12" ht="14" thickBot="1">
      <c r="A25" s="85" t="s">
        <v>67</v>
      </c>
      <c r="B25" s="91">
        <v>2</v>
      </c>
      <c r="C25" s="92" t="s">
        <v>68</v>
      </c>
      <c r="D25" s="93"/>
      <c r="E25" s="94"/>
      <c r="F25" s="26"/>
      <c r="G25" s="26"/>
      <c r="H25" s="26"/>
      <c r="I25" s="26"/>
      <c r="J25" s="43"/>
      <c r="K25" s="43"/>
      <c r="L25" s="83"/>
    </row>
    <row r="26" spans="1:12">
      <c r="B26" s="49"/>
      <c r="C26" s="11"/>
      <c r="D26" s="26"/>
      <c r="E26" s="27"/>
      <c r="F26" s="26"/>
      <c r="G26" s="26"/>
      <c r="H26" s="26"/>
      <c r="I26" s="26"/>
      <c r="J26" s="43"/>
      <c r="K26" s="43"/>
      <c r="L26" s="83"/>
    </row>
    <row r="27" spans="1:12">
      <c r="B27" s="95"/>
      <c r="C27" s="37"/>
      <c r="D27" s="26"/>
      <c r="E27" s="27"/>
      <c r="F27" s="26"/>
      <c r="G27" s="26"/>
      <c r="H27" s="26"/>
      <c r="I27" s="26"/>
      <c r="J27" s="43"/>
      <c r="K27" s="43"/>
      <c r="L27" s="83"/>
    </row>
    <row r="28" spans="1:12">
      <c r="A28" s="82" t="s">
        <v>69</v>
      </c>
      <c r="B28" s="7" t="s">
        <v>60</v>
      </c>
      <c r="C28" s="37"/>
      <c r="D28" s="26"/>
      <c r="E28" s="27"/>
      <c r="F28" s="26"/>
      <c r="G28" s="26"/>
      <c r="H28" s="26"/>
      <c r="I28" s="26"/>
      <c r="J28" s="43"/>
      <c r="K28" s="43"/>
      <c r="L28" s="83"/>
    </row>
    <row r="29" spans="1:12">
      <c r="B29" s="49">
        <v>5</v>
      </c>
      <c r="C29" s="96" t="s">
        <v>70</v>
      </c>
      <c r="D29" s="26"/>
      <c r="E29" s="27"/>
      <c r="F29" s="26"/>
      <c r="G29" s="26"/>
      <c r="H29" s="26"/>
      <c r="I29" s="26"/>
      <c r="J29" s="43"/>
      <c r="K29" s="43"/>
      <c r="L29" s="83"/>
    </row>
    <row r="30" spans="1:12">
      <c r="A30" s="82"/>
      <c r="B30" s="49">
        <v>26</v>
      </c>
      <c r="C30" s="96" t="s">
        <v>71</v>
      </c>
      <c r="D30" s="26"/>
      <c r="E30" s="27"/>
      <c r="F30" s="26"/>
      <c r="G30" s="26"/>
      <c r="H30" s="26"/>
      <c r="I30" s="26"/>
      <c r="J30" s="43"/>
      <c r="K30" s="43"/>
      <c r="L30" s="83"/>
    </row>
    <row r="31" spans="1:12" ht="14" thickBot="1">
      <c r="A31" s="82"/>
      <c r="B31" s="49"/>
      <c r="C31" s="96"/>
      <c r="D31" s="26"/>
      <c r="E31" s="27"/>
      <c r="F31" s="26"/>
      <c r="G31" s="26"/>
      <c r="H31" s="26"/>
      <c r="I31" s="26"/>
      <c r="J31" s="43"/>
      <c r="K31" s="43"/>
      <c r="L31" s="83"/>
    </row>
    <row r="32" spans="1:12" ht="14" thickBot="1">
      <c r="A32" s="85" t="s">
        <v>55</v>
      </c>
      <c r="B32" s="86">
        <f>FACT(B29)</f>
        <v>120</v>
      </c>
      <c r="C32" s="97" t="s">
        <v>72</v>
      </c>
      <c r="D32" s="97"/>
      <c r="E32" s="32"/>
      <c r="F32" s="32"/>
      <c r="G32" s="32"/>
      <c r="H32" s="32"/>
      <c r="I32" s="32"/>
      <c r="L32" s="83"/>
    </row>
    <row r="33" spans="1:12">
      <c r="B33" s="26"/>
      <c r="C33" s="26"/>
      <c r="D33" s="26"/>
      <c r="E33" s="26"/>
      <c r="F33" s="26"/>
      <c r="G33" s="26"/>
      <c r="H33" s="26"/>
      <c r="I33" s="26"/>
      <c r="J33" s="43"/>
      <c r="K33" s="43"/>
      <c r="L33" s="43"/>
    </row>
    <row r="34" spans="1:12" ht="14" thickBot="1">
      <c r="A34" s="85" t="s">
        <v>57</v>
      </c>
      <c r="B34" s="37" t="s">
        <v>73</v>
      </c>
      <c r="D34" s="26"/>
      <c r="E34" s="26"/>
      <c r="F34" s="26"/>
      <c r="G34" s="26"/>
      <c r="H34" s="26"/>
      <c r="I34" s="26"/>
      <c r="J34" s="43"/>
      <c r="K34" s="43"/>
      <c r="L34" s="43"/>
    </row>
    <row r="35" spans="1:12" ht="14" thickBot="1">
      <c r="B35" s="86">
        <f>25^5</f>
        <v>9765625</v>
      </c>
      <c r="C35" s="97" t="s">
        <v>74</v>
      </c>
      <c r="D35" s="94"/>
      <c r="E35" s="26"/>
      <c r="F35" s="26"/>
      <c r="G35" s="26"/>
      <c r="H35" s="26"/>
      <c r="I35" s="26"/>
      <c r="J35" s="43"/>
      <c r="K35" s="43"/>
      <c r="L35" s="43"/>
    </row>
    <row r="36" spans="1:12">
      <c r="B36" s="26"/>
      <c r="C36" s="26"/>
      <c r="D36" s="26"/>
      <c r="E36" s="26"/>
      <c r="F36" s="26"/>
      <c r="G36" s="26"/>
      <c r="H36" s="26"/>
      <c r="I36" s="26"/>
      <c r="J36" s="43"/>
      <c r="K36" s="43"/>
      <c r="L36" s="43"/>
    </row>
    <row r="37" spans="1:12">
      <c r="A37" s="85" t="s">
        <v>67</v>
      </c>
      <c r="B37" s="37" t="s">
        <v>75</v>
      </c>
      <c r="D37" s="26"/>
      <c r="E37" s="26"/>
      <c r="F37" s="26"/>
      <c r="G37" s="26"/>
      <c r="H37" s="26"/>
      <c r="I37" s="26"/>
      <c r="J37" s="43"/>
      <c r="K37" s="43"/>
      <c r="L37" s="43"/>
    </row>
    <row r="38" spans="1:12">
      <c r="B38" s="37" t="s">
        <v>76</v>
      </c>
      <c r="D38" s="26"/>
      <c r="E38" s="26"/>
      <c r="F38" s="26"/>
      <c r="G38" s="26"/>
      <c r="H38" s="26"/>
      <c r="I38" s="26"/>
      <c r="J38" s="43"/>
      <c r="K38" s="43"/>
      <c r="L38" s="43"/>
    </row>
    <row r="39" spans="1:12">
      <c r="B39" s="37" t="s">
        <v>77</v>
      </c>
      <c r="D39" s="26"/>
      <c r="E39" s="26"/>
      <c r="F39" s="37">
        <f>25^3*COMBIN(4,1)</f>
        <v>62500</v>
      </c>
      <c r="G39" s="26"/>
      <c r="H39" s="26"/>
      <c r="I39" s="26"/>
      <c r="J39" s="43"/>
      <c r="K39" s="43"/>
      <c r="L39" s="43"/>
    </row>
    <row r="40" spans="1:12" ht="14" thickBot="1">
      <c r="B40" s="37" t="s">
        <v>78</v>
      </c>
      <c r="D40" s="26"/>
      <c r="E40" s="26"/>
      <c r="F40" s="47">
        <f>25*COMBIN(3,1)</f>
        <v>75</v>
      </c>
    </row>
    <row r="41" spans="1:12" ht="14" thickBot="1">
      <c r="B41" s="98" t="s">
        <v>79</v>
      </c>
      <c r="C41" s="99"/>
      <c r="D41" s="99"/>
      <c r="E41" s="99"/>
      <c r="F41" s="100">
        <f>F39+F40</f>
        <v>62575</v>
      </c>
    </row>
    <row r="42" spans="1:12">
      <c r="B42" s="49"/>
      <c r="C42" s="37"/>
      <c r="D42" s="32"/>
      <c r="E42" s="32"/>
      <c r="F42" s="32"/>
    </row>
    <row r="43" spans="1:12">
      <c r="A43" s="85" t="s">
        <v>80</v>
      </c>
      <c r="B43" s="37" t="s">
        <v>81</v>
      </c>
      <c r="D43" s="26"/>
      <c r="E43" s="26"/>
      <c r="F43" s="26"/>
      <c r="G43" s="26"/>
      <c r="H43" s="26"/>
      <c r="I43" s="26"/>
      <c r="J43" s="43"/>
      <c r="K43" s="43"/>
      <c r="L43" s="43"/>
    </row>
    <row r="44" spans="1:12">
      <c r="C44" s="37"/>
      <c r="D44" s="45" t="s">
        <v>82</v>
      </c>
      <c r="E44" s="101">
        <f>B35</f>
        <v>9765625</v>
      </c>
      <c r="F44" s="32"/>
      <c r="H44" s="37"/>
    </row>
    <row r="45" spans="1:12" ht="14" thickBot="1">
      <c r="B45" s="37"/>
      <c r="D45" s="45" t="s">
        <v>83</v>
      </c>
      <c r="E45" s="49">
        <f>F41</f>
        <v>62575</v>
      </c>
      <c r="F45" s="32"/>
    </row>
    <row r="46" spans="1:12" ht="14" thickBot="1">
      <c r="C46" s="98"/>
      <c r="D46" s="102" t="s">
        <v>84</v>
      </c>
      <c r="E46" s="97">
        <f>E45+E44</f>
        <v>9828200</v>
      </c>
      <c r="F46" s="32"/>
      <c r="H46" s="37"/>
    </row>
    <row r="47" spans="1:12">
      <c r="B47" s="49"/>
      <c r="C47" s="37"/>
      <c r="D47" s="32"/>
      <c r="E47" s="32"/>
      <c r="F47" s="32"/>
    </row>
    <row r="48" spans="1:12">
      <c r="C48" s="32"/>
      <c r="D48" s="32"/>
      <c r="E48" s="32"/>
      <c r="F48" s="32"/>
      <c r="L48" s="83"/>
    </row>
    <row r="49" spans="1:12">
      <c r="A49" s="82" t="s">
        <v>85</v>
      </c>
      <c r="B49" s="7" t="s">
        <v>60</v>
      </c>
      <c r="C49" s="37"/>
      <c r="D49" s="26"/>
      <c r="E49" s="26"/>
      <c r="F49" s="26"/>
      <c r="G49" s="43"/>
      <c r="H49" s="43"/>
      <c r="I49" s="43"/>
      <c r="J49" s="43"/>
      <c r="K49" s="43"/>
      <c r="L49" s="83"/>
    </row>
    <row r="50" spans="1:12">
      <c r="B50" s="49">
        <v>8</v>
      </c>
      <c r="C50" s="96" t="s">
        <v>86</v>
      </c>
      <c r="D50" s="26"/>
      <c r="E50" s="26"/>
      <c r="F50" s="26"/>
      <c r="G50" s="43"/>
      <c r="H50" s="43"/>
      <c r="I50" s="43"/>
      <c r="J50" s="43"/>
      <c r="K50" s="43"/>
      <c r="L50" s="83"/>
    </row>
    <row r="51" spans="1:12">
      <c r="B51" s="49">
        <v>26</v>
      </c>
      <c r="C51" s="96" t="s">
        <v>71</v>
      </c>
      <c r="D51" s="26"/>
      <c r="E51" s="26"/>
      <c r="F51" s="26"/>
      <c r="G51" s="43"/>
      <c r="H51" s="43"/>
      <c r="I51" s="43"/>
      <c r="J51" s="43"/>
      <c r="K51" s="43"/>
      <c r="L51" s="83"/>
    </row>
    <row r="52" spans="1:12">
      <c r="B52" s="49">
        <v>5</v>
      </c>
      <c r="C52" s="96" t="s">
        <v>87</v>
      </c>
      <c r="D52" s="43"/>
      <c r="E52" s="43"/>
      <c r="F52" s="43"/>
      <c r="G52" s="43"/>
      <c r="H52" s="43"/>
      <c r="I52" s="43"/>
      <c r="J52" s="43"/>
      <c r="K52" s="43"/>
      <c r="L52" s="83"/>
    </row>
    <row r="53" spans="1:12">
      <c r="B53" s="49">
        <v>21</v>
      </c>
      <c r="C53" s="96" t="s">
        <v>88</v>
      </c>
      <c r="D53" s="43"/>
      <c r="E53" s="43"/>
      <c r="F53" s="43"/>
      <c r="G53" s="43"/>
      <c r="H53" s="43"/>
      <c r="I53" s="43"/>
      <c r="J53" s="43"/>
      <c r="K53" s="43"/>
      <c r="L53" s="83"/>
    </row>
    <row r="54" spans="1:12">
      <c r="A54" s="82"/>
      <c r="B54" s="17"/>
      <c r="C54" s="43"/>
      <c r="D54" s="43"/>
      <c r="E54" s="43"/>
      <c r="F54" s="43"/>
      <c r="G54" s="43"/>
      <c r="H54" s="43"/>
      <c r="I54" s="43"/>
      <c r="J54" s="43"/>
      <c r="K54" s="43"/>
      <c r="L54" s="83"/>
    </row>
    <row r="55" spans="1:12">
      <c r="A55" s="85" t="s">
        <v>3</v>
      </c>
      <c r="B55" s="49">
        <v>2</v>
      </c>
      <c r="C55" s="96" t="s">
        <v>89</v>
      </c>
      <c r="D55" s="43"/>
      <c r="G55" s="37"/>
      <c r="H55" s="43"/>
      <c r="I55" s="43"/>
      <c r="J55" s="43"/>
      <c r="K55" s="43"/>
      <c r="L55" s="83"/>
    </row>
    <row r="56" spans="1:12" ht="14" thickBot="1">
      <c r="B56" s="49">
        <f>$B$50-B55</f>
        <v>6</v>
      </c>
      <c r="C56" s="96" t="s">
        <v>90</v>
      </c>
      <c r="D56" s="43"/>
      <c r="G56" s="37"/>
    </row>
    <row r="57" spans="1:12" ht="14" thickBot="1">
      <c r="B57" s="86">
        <f>B52^B55*B53^B56</f>
        <v>2144153025</v>
      </c>
      <c r="C57" s="97" t="s">
        <v>91</v>
      </c>
    </row>
    <row r="58" spans="1:12">
      <c r="B58" s="49"/>
      <c r="C58" s="79"/>
    </row>
    <row r="59" spans="1:12">
      <c r="A59" s="85" t="s">
        <v>57</v>
      </c>
      <c r="B59" s="49">
        <v>3</v>
      </c>
      <c r="C59" s="96" t="s">
        <v>89</v>
      </c>
      <c r="G59" s="37"/>
    </row>
    <row r="60" spans="1:12">
      <c r="A60" s="82"/>
      <c r="B60" s="49">
        <f>$B$50-B59</f>
        <v>5</v>
      </c>
      <c r="C60" s="96" t="s">
        <v>90</v>
      </c>
      <c r="G60" s="37"/>
    </row>
    <row r="61" spans="1:12" ht="14" thickBot="1">
      <c r="B61" s="16"/>
      <c r="C61" s="2" t="s">
        <v>92</v>
      </c>
      <c r="D61" s="43"/>
    </row>
    <row r="62" spans="1:12" ht="14" thickBot="1">
      <c r="A62" s="82"/>
      <c r="B62" s="86">
        <f>B52^B59*B53^B60*COMBIN(8,3)</f>
        <v>28588707000</v>
      </c>
      <c r="C62" s="97" t="s">
        <v>93</v>
      </c>
      <c r="D62" s="43"/>
      <c r="E62" s="2"/>
    </row>
    <row r="63" spans="1:12">
      <c r="B63" s="7"/>
      <c r="D63" s="43"/>
      <c r="E63" s="2"/>
    </row>
    <row r="64" spans="1:12">
      <c r="B64" s="17"/>
      <c r="C64" s="17"/>
      <c r="D64" s="17"/>
    </row>
    <row r="65" spans="1:6" s="8" customFormat="1">
      <c r="A65" s="82" t="s">
        <v>39</v>
      </c>
      <c r="B65" s="7" t="s">
        <v>60</v>
      </c>
      <c r="C65" s="37"/>
      <c r="D65" s="3"/>
      <c r="E65" s="16"/>
      <c r="F65" s="4"/>
    </row>
    <row r="66" spans="1:6" s="8" customFormat="1">
      <c r="A66" s="85"/>
      <c r="B66" s="49">
        <v>10</v>
      </c>
      <c r="C66" s="96" t="s">
        <v>94</v>
      </c>
      <c r="D66" s="3"/>
      <c r="E66" s="103"/>
      <c r="F66" s="4"/>
    </row>
    <row r="67" spans="1:6" s="8" customFormat="1">
      <c r="A67" s="85"/>
      <c r="B67" s="49">
        <v>2</v>
      </c>
      <c r="C67" s="96" t="s">
        <v>95</v>
      </c>
      <c r="D67" s="3"/>
      <c r="E67" s="16"/>
      <c r="F67" s="35"/>
    </row>
    <row r="68" spans="1:6" s="8" customFormat="1">
      <c r="A68" s="85"/>
      <c r="B68" s="49">
        <v>5</v>
      </c>
      <c r="C68" s="96" t="s">
        <v>96</v>
      </c>
      <c r="D68" s="3"/>
      <c r="E68" s="16"/>
      <c r="F68" s="35"/>
    </row>
    <row r="69" spans="1:6" s="8" customFormat="1">
      <c r="A69" s="85"/>
      <c r="B69" s="49">
        <f>B66-B68</f>
        <v>5</v>
      </c>
      <c r="C69" s="96" t="s">
        <v>97</v>
      </c>
      <c r="D69" s="3"/>
      <c r="E69" s="16"/>
      <c r="F69" s="35"/>
    </row>
    <row r="70" spans="1:6" s="8" customFormat="1" ht="14" thickBot="1">
      <c r="B70" s="43"/>
      <c r="C70" s="3"/>
      <c r="D70" s="2"/>
      <c r="E70" s="2"/>
      <c r="F70" s="2"/>
    </row>
    <row r="71" spans="1:6" s="8" customFormat="1" ht="14" thickBot="1">
      <c r="A71" s="85" t="s">
        <v>3</v>
      </c>
      <c r="B71" s="104">
        <f>COMBIN(B66,B67)</f>
        <v>45</v>
      </c>
      <c r="C71" s="99" t="s">
        <v>98</v>
      </c>
      <c r="D71" s="94"/>
      <c r="E71" s="37"/>
    </row>
    <row r="72" spans="1:6" s="8" customFormat="1">
      <c r="A72" s="85"/>
      <c r="B72" s="26"/>
      <c r="C72" s="26"/>
      <c r="D72" s="26"/>
      <c r="E72" s="32"/>
    </row>
    <row r="73" spans="1:6" s="8" customFormat="1">
      <c r="A73" s="85" t="s">
        <v>4</v>
      </c>
      <c r="B73" s="37" t="s">
        <v>99</v>
      </c>
      <c r="C73" s="26"/>
      <c r="D73" s="27"/>
      <c r="E73" s="49">
        <f>COMBIN(B68,2)</f>
        <v>10</v>
      </c>
      <c r="F73" s="8" t="s">
        <v>100</v>
      </c>
    </row>
    <row r="74" spans="1:6" s="8" customFormat="1" ht="14" thickBot="1">
      <c r="A74" s="19"/>
      <c r="B74" s="37" t="s">
        <v>101</v>
      </c>
      <c r="C74" s="26"/>
      <c r="D74" s="27"/>
      <c r="E74" s="49">
        <f>COMBIN(B69,2)</f>
        <v>10</v>
      </c>
      <c r="F74" s="8" t="s">
        <v>100</v>
      </c>
    </row>
    <row r="75" spans="1:6" s="8" customFormat="1" ht="14" thickBot="1">
      <c r="A75" s="19"/>
      <c r="B75" s="104">
        <f>E73+E74</f>
        <v>20</v>
      </c>
      <c r="C75" s="99" t="s">
        <v>98</v>
      </c>
      <c r="D75" s="105"/>
      <c r="E75" s="103"/>
      <c r="F75" s="4"/>
    </row>
    <row r="76" spans="1:6" s="8" customFormat="1">
      <c r="A76" s="19"/>
      <c r="B76" s="26"/>
      <c r="C76" s="26"/>
      <c r="D76" s="27"/>
      <c r="E76" s="49"/>
      <c r="F76" s="2"/>
    </row>
    <row r="77" spans="1:6" s="8" customFormat="1">
      <c r="A77" s="19"/>
      <c r="B77" s="26"/>
      <c r="C77" s="26"/>
      <c r="D77" s="27"/>
      <c r="E77" s="37"/>
      <c r="F77" s="2"/>
    </row>
    <row r="78" spans="1:6" s="8" customFormat="1">
      <c r="A78" s="82" t="s">
        <v>45</v>
      </c>
      <c r="B78" s="7" t="s">
        <v>60</v>
      </c>
      <c r="C78" s="37"/>
      <c r="D78" s="27"/>
      <c r="E78" s="32"/>
    </row>
    <row r="79" spans="1:6" s="8" customFormat="1">
      <c r="A79" s="19"/>
      <c r="B79" s="49">
        <v>2</v>
      </c>
      <c r="C79" s="96" t="s">
        <v>102</v>
      </c>
      <c r="D79" s="27"/>
      <c r="E79" s="37"/>
      <c r="F79" s="2"/>
    </row>
    <row r="80" spans="1:6" s="8" customFormat="1">
      <c r="A80" s="19"/>
      <c r="B80" s="49">
        <v>4</v>
      </c>
      <c r="C80" s="96" t="s">
        <v>103</v>
      </c>
      <c r="D80" s="27"/>
      <c r="E80" s="37"/>
      <c r="F80" s="2"/>
    </row>
    <row r="81" spans="1:7" s="8" customFormat="1">
      <c r="A81" s="19"/>
      <c r="B81" s="49">
        <v>10</v>
      </c>
      <c r="C81" s="96" t="s">
        <v>104</v>
      </c>
      <c r="D81" s="27"/>
      <c r="E81" s="37"/>
      <c r="F81" s="2"/>
    </row>
    <row r="82" spans="1:7" s="8" customFormat="1">
      <c r="A82" s="19"/>
      <c r="B82" s="49">
        <v>26</v>
      </c>
      <c r="C82" s="96" t="s">
        <v>105</v>
      </c>
      <c r="D82" s="27"/>
      <c r="E82" s="37"/>
      <c r="F82" s="2"/>
    </row>
    <row r="83" spans="1:7" s="8" customFormat="1">
      <c r="A83" s="19"/>
      <c r="B83" s="26"/>
      <c r="C83" s="26"/>
      <c r="D83" s="27"/>
      <c r="E83" s="37"/>
      <c r="F83" s="2"/>
    </row>
    <row r="84" spans="1:7" s="1" customFormat="1">
      <c r="A84" s="19" t="s">
        <v>3</v>
      </c>
      <c r="B84" s="37" t="s">
        <v>106</v>
      </c>
      <c r="C84" s="8"/>
      <c r="D84" s="27"/>
      <c r="E84" s="37"/>
      <c r="F84" s="49">
        <f>B81^B79</f>
        <v>100</v>
      </c>
      <c r="G84" s="8" t="s">
        <v>100</v>
      </c>
    </row>
    <row r="85" spans="1:7" s="1" customFormat="1" ht="14" thickBot="1">
      <c r="A85" s="19"/>
      <c r="B85" s="37" t="s">
        <v>107</v>
      </c>
      <c r="C85" s="8"/>
      <c r="D85" s="27"/>
      <c r="E85" s="37"/>
      <c r="F85" s="49">
        <f>B82^B80</f>
        <v>456976</v>
      </c>
      <c r="G85" s="8" t="s">
        <v>100</v>
      </c>
    </row>
    <row r="86" spans="1:7" s="1" customFormat="1" ht="14" thickBot="1">
      <c r="A86" s="19"/>
      <c r="B86" s="104">
        <f>PRODUCT(F84:F85)</f>
        <v>45697600</v>
      </c>
      <c r="C86" s="99" t="s">
        <v>108</v>
      </c>
      <c r="D86" s="105"/>
      <c r="E86" s="37"/>
      <c r="F86" s="2"/>
      <c r="G86" s="8"/>
    </row>
    <row r="87" spans="1:7" s="1" customFormat="1">
      <c r="A87" s="19"/>
      <c r="B87" s="27"/>
      <c r="C87" s="27"/>
      <c r="D87" s="26"/>
      <c r="E87" s="37"/>
      <c r="F87" s="2"/>
      <c r="G87" s="8"/>
    </row>
    <row r="88" spans="1:7" s="1" customFormat="1">
      <c r="A88" s="19" t="s">
        <v>109</v>
      </c>
      <c r="B88" s="37" t="s">
        <v>110</v>
      </c>
      <c r="C88" s="8"/>
      <c r="D88" s="27"/>
      <c r="E88" s="37"/>
      <c r="F88" s="49">
        <f>FACT(B79)</f>
        <v>2</v>
      </c>
      <c r="G88" s="8" t="s">
        <v>100</v>
      </c>
    </row>
    <row r="89" spans="1:7" s="1" customFormat="1" ht="14" thickBot="1">
      <c r="A89" s="19"/>
      <c r="B89" s="37" t="s">
        <v>111</v>
      </c>
      <c r="C89" s="8"/>
      <c r="D89" s="27"/>
      <c r="E89" s="37"/>
      <c r="F89" s="49">
        <f>FACT(B80)</f>
        <v>24</v>
      </c>
      <c r="G89" s="8" t="s">
        <v>100</v>
      </c>
    </row>
    <row r="90" spans="1:7" s="1" customFormat="1" ht="14" thickBot="1">
      <c r="A90" s="82"/>
      <c r="B90" s="104">
        <f>PRODUCT(F88:F89)</f>
        <v>48</v>
      </c>
      <c r="C90" s="99" t="s">
        <v>112</v>
      </c>
      <c r="D90" s="105"/>
      <c r="E90" s="17"/>
      <c r="F90" s="8"/>
      <c r="G90" s="8"/>
    </row>
    <row r="91" spans="1:7" s="1" customFormat="1">
      <c r="A91" s="85"/>
      <c r="B91" s="43"/>
      <c r="C91" s="43"/>
      <c r="D91" s="43"/>
      <c r="E91" s="3"/>
      <c r="F91" s="16"/>
      <c r="G91" s="4"/>
    </row>
    <row r="92" spans="1:7" s="1" customFormat="1">
      <c r="A92" s="85" t="s">
        <v>67</v>
      </c>
      <c r="B92" s="37" t="s">
        <v>113</v>
      </c>
      <c r="C92" s="8"/>
      <c r="D92" s="27"/>
      <c r="E92" s="37"/>
      <c r="F92" s="49">
        <f>COMBIN(B81,B79)*FACT(B79)</f>
        <v>90</v>
      </c>
      <c r="G92" s="8" t="s">
        <v>100</v>
      </c>
    </row>
    <row r="93" spans="1:7" s="1" customFormat="1" ht="14" thickBot="1">
      <c r="A93" s="85"/>
      <c r="B93" s="37" t="s">
        <v>114</v>
      </c>
      <c r="C93" s="8"/>
      <c r="D93" s="27"/>
      <c r="E93" s="37"/>
      <c r="F93" s="49">
        <f>COMBIN(B82,B80)*FACT(B80)</f>
        <v>358800</v>
      </c>
      <c r="G93" s="8" t="s">
        <v>100</v>
      </c>
    </row>
    <row r="94" spans="1:7" s="1" customFormat="1" ht="14" thickBot="1">
      <c r="A94" s="85"/>
      <c r="B94" s="104">
        <f>PRODUCT(F92:F93)</f>
        <v>32292000</v>
      </c>
      <c r="C94" s="99" t="s">
        <v>112</v>
      </c>
      <c r="D94" s="105"/>
      <c r="E94" s="37"/>
      <c r="F94" s="2"/>
      <c r="G94" s="8"/>
    </row>
    <row r="95" spans="1:7" s="1" customFormat="1">
      <c r="A95" s="85"/>
      <c r="B95" s="43"/>
      <c r="C95" s="43"/>
      <c r="D95" s="43"/>
      <c r="E95" s="3"/>
      <c r="F95" s="2"/>
      <c r="G95" s="2"/>
    </row>
    <row r="96" spans="1:7" s="1" customFormat="1">
      <c r="A96" s="85" t="s">
        <v>5</v>
      </c>
      <c r="B96" s="37" t="s">
        <v>115</v>
      </c>
      <c r="C96" s="8"/>
      <c r="D96" s="27"/>
      <c r="E96" s="37"/>
      <c r="F96" s="49">
        <f>COMBIN(B81,B79)</f>
        <v>45</v>
      </c>
      <c r="G96" s="8" t="s">
        <v>100</v>
      </c>
    </row>
    <row r="97" spans="1:11" ht="14" thickBot="1">
      <c r="A97" s="19"/>
      <c r="B97" s="37" t="s">
        <v>116</v>
      </c>
      <c r="D97" s="27"/>
      <c r="E97" s="37"/>
      <c r="F97" s="49">
        <f>COMBIN(B82,B80)</f>
        <v>14950</v>
      </c>
      <c r="G97" s="8" t="s">
        <v>100</v>
      </c>
    </row>
    <row r="98" spans="1:11" ht="14" thickBot="1">
      <c r="B98" s="104">
        <f>PRODUCT(F96:F97)</f>
        <v>672750</v>
      </c>
      <c r="C98" s="99" t="s">
        <v>112</v>
      </c>
      <c r="D98" s="105"/>
      <c r="E98" s="37"/>
      <c r="F98" s="2"/>
      <c r="H98" s="17"/>
      <c r="I98" s="17"/>
    </row>
    <row r="99" spans="1:11">
      <c r="B99" s="26"/>
      <c r="C99" s="43"/>
      <c r="D99" s="27"/>
      <c r="E99" s="16"/>
      <c r="F99" s="4"/>
      <c r="G99" s="26"/>
      <c r="H99" s="43"/>
      <c r="I99" s="3"/>
      <c r="J99" s="16"/>
      <c r="K99" s="4"/>
    </row>
    <row r="100" spans="1:11">
      <c r="B100" s="26"/>
      <c r="C100" s="43"/>
      <c r="D100" s="27"/>
      <c r="E100" s="103"/>
      <c r="F100" s="4"/>
      <c r="G100" s="26"/>
      <c r="H100" s="43"/>
      <c r="I100" s="3"/>
      <c r="J100" s="103"/>
      <c r="K100" s="80"/>
    </row>
    <row r="101" spans="1:11" s="8" customFormat="1">
      <c r="A101" s="82" t="s">
        <v>117</v>
      </c>
      <c r="B101" s="49" t="s">
        <v>118</v>
      </c>
      <c r="C101" s="43">
        <v>4</v>
      </c>
      <c r="E101" s="43">
        <v>4</v>
      </c>
      <c r="G101" s="43">
        <v>4</v>
      </c>
      <c r="I101" s="43">
        <v>15</v>
      </c>
    </row>
    <row r="102" spans="1:11" s="8" customFormat="1">
      <c r="A102" s="82"/>
      <c r="B102" s="49" t="s">
        <v>119</v>
      </c>
      <c r="C102" s="46">
        <v>0.1</v>
      </c>
      <c r="E102" s="46">
        <v>0.5</v>
      </c>
      <c r="G102" s="46">
        <v>0.9</v>
      </c>
      <c r="I102" s="46">
        <v>0.1</v>
      </c>
    </row>
    <row r="103" spans="1:11" s="8" customFormat="1">
      <c r="A103" s="82"/>
      <c r="B103" s="49" t="s">
        <v>120</v>
      </c>
      <c r="C103" s="46">
        <f>1-C102</f>
        <v>0.9</v>
      </c>
      <c r="E103" s="46">
        <f>1-E102</f>
        <v>0.5</v>
      </c>
      <c r="G103" s="46">
        <f>1-G102</f>
        <v>9.9999999999999978E-2</v>
      </c>
      <c r="I103" s="46">
        <f>1-I102</f>
        <v>0.9</v>
      </c>
    </row>
    <row r="104" spans="1:11" s="8" customFormat="1">
      <c r="A104" s="85"/>
      <c r="B104" s="106" t="s">
        <v>121</v>
      </c>
      <c r="C104" s="107">
        <f>C101*C102</f>
        <v>0.4</v>
      </c>
      <c r="E104" s="107">
        <f>E101*E102</f>
        <v>2</v>
      </c>
      <c r="G104" s="107">
        <f>G101*G102</f>
        <v>3.6</v>
      </c>
      <c r="I104" s="107">
        <f>I101*I102</f>
        <v>1.5</v>
      </c>
    </row>
    <row r="105" spans="1:11" s="8" customFormat="1" ht="15">
      <c r="A105" s="82"/>
      <c r="B105" s="103" t="s">
        <v>122</v>
      </c>
      <c r="C105" s="3">
        <f>C101*C102*(1-C102)</f>
        <v>0.36000000000000004</v>
      </c>
      <c r="E105" s="3">
        <f>E101*E102*(1-E102)</f>
        <v>1</v>
      </c>
      <c r="G105" s="3">
        <f>G101*G102*(1-G102)</f>
        <v>0.35999999999999993</v>
      </c>
      <c r="I105" s="3">
        <f>I101*I102*(1-I102)</f>
        <v>1.35</v>
      </c>
    </row>
    <row r="106" spans="1:11" s="8" customFormat="1">
      <c r="A106" s="82"/>
      <c r="B106" s="103" t="s">
        <v>123</v>
      </c>
      <c r="C106" s="107">
        <f>SQRT(C105)</f>
        <v>0.60000000000000009</v>
      </c>
      <c r="E106" s="107">
        <f>SQRT(E105)</f>
        <v>1</v>
      </c>
      <c r="G106" s="107">
        <f>SQRT(G105)</f>
        <v>0.6</v>
      </c>
      <c r="I106" s="107">
        <f>SQRT(I105)</f>
        <v>1.1618950038622251</v>
      </c>
    </row>
    <row r="107" spans="1:11" s="8" customFormat="1">
      <c r="A107" s="85"/>
    </row>
    <row r="108" spans="1:11" s="8" customFormat="1">
      <c r="A108" s="82"/>
      <c r="B108" s="88" t="s">
        <v>124</v>
      </c>
      <c r="C108" s="17" t="s">
        <v>6</v>
      </c>
      <c r="D108" s="88" t="s">
        <v>125</v>
      </c>
      <c r="E108" s="17" t="s">
        <v>6</v>
      </c>
      <c r="F108" s="88" t="s">
        <v>125</v>
      </c>
      <c r="G108" s="17" t="s">
        <v>6</v>
      </c>
      <c r="H108" s="88" t="s">
        <v>125</v>
      </c>
      <c r="I108" s="17" t="s">
        <v>6</v>
      </c>
    </row>
    <row r="109" spans="1:11" s="8" customFormat="1">
      <c r="A109" s="82"/>
      <c r="B109" s="49">
        <v>0</v>
      </c>
      <c r="C109" s="108">
        <f>C$102^B109*C$103^(C$101-B109)*COMBIN(C$101,B109)</f>
        <v>0.65610000000000013</v>
      </c>
      <c r="D109" s="26">
        <v>0</v>
      </c>
      <c r="E109" s="108">
        <f t="shared" ref="E109:E113" si="0">E$102^D109*E$103^(E$101-D109)*COMBIN(E$101,D109)</f>
        <v>6.25E-2</v>
      </c>
      <c r="F109" s="26">
        <v>0</v>
      </c>
      <c r="G109" s="108">
        <f t="shared" ref="G109:G113" si="1">G$102^F109*G$103^(G$101-F109)*COMBIN(G$101,F109)</f>
        <v>9.9999999999999896E-5</v>
      </c>
      <c r="H109" s="26">
        <v>0</v>
      </c>
      <c r="I109" s="108">
        <f t="shared" ref="I109:I124" si="2">I$102^H109*I$103^(I$101-H109)*COMBIN(I$101,H109)</f>
        <v>0.20589113209464913</v>
      </c>
    </row>
    <row r="110" spans="1:11" s="8" customFormat="1">
      <c r="A110" s="85"/>
      <c r="B110" s="16">
        <v>1</v>
      </c>
      <c r="C110" s="108">
        <f t="shared" ref="C110:C113" si="3">C$102^B110*C$103^(C$101-B110)*COMBIN(C$101,B110)</f>
        <v>0.29160000000000003</v>
      </c>
      <c r="D110" s="43">
        <v>1</v>
      </c>
      <c r="E110" s="108">
        <f t="shared" si="0"/>
        <v>0.25</v>
      </c>
      <c r="F110" s="43">
        <v>1</v>
      </c>
      <c r="G110" s="108">
        <f t="shared" si="1"/>
        <v>3.5999999999999977E-3</v>
      </c>
      <c r="H110" s="43">
        <v>1</v>
      </c>
      <c r="I110" s="108">
        <f t="shared" si="2"/>
        <v>0.34315188682441528</v>
      </c>
    </row>
    <row r="111" spans="1:11" s="8" customFormat="1">
      <c r="A111" s="85"/>
      <c r="B111" s="16">
        <v>2</v>
      </c>
      <c r="C111" s="108">
        <f t="shared" si="3"/>
        <v>4.8600000000000004E-2</v>
      </c>
      <c r="D111" s="43">
        <v>2</v>
      </c>
      <c r="E111" s="108">
        <f t="shared" si="0"/>
        <v>0.375</v>
      </c>
      <c r="F111" s="43">
        <v>2</v>
      </c>
      <c r="G111" s="108">
        <f t="shared" si="1"/>
        <v>4.8599999999999977E-2</v>
      </c>
      <c r="H111" s="43">
        <v>2</v>
      </c>
      <c r="I111" s="108">
        <f t="shared" si="2"/>
        <v>0.26689591197454526</v>
      </c>
    </row>
    <row r="112" spans="1:11" s="8" customFormat="1">
      <c r="A112" s="85"/>
      <c r="B112" s="16">
        <v>3</v>
      </c>
      <c r="C112" s="108">
        <f t="shared" si="3"/>
        <v>3.6000000000000008E-3</v>
      </c>
      <c r="D112" s="43">
        <v>3</v>
      </c>
      <c r="E112" s="108">
        <f t="shared" si="0"/>
        <v>0.25</v>
      </c>
      <c r="F112" s="43">
        <v>3</v>
      </c>
      <c r="G112" s="108">
        <f t="shared" si="1"/>
        <v>0.29159999999999997</v>
      </c>
      <c r="H112" s="43">
        <v>3</v>
      </c>
      <c r="I112" s="108">
        <f t="shared" si="2"/>
        <v>0.12850543909885512</v>
      </c>
    </row>
    <row r="113" spans="1:9" s="8" customFormat="1">
      <c r="A113" s="85"/>
      <c r="B113" s="16">
        <v>4</v>
      </c>
      <c r="C113" s="108">
        <f t="shared" si="3"/>
        <v>1.0000000000000005E-4</v>
      </c>
      <c r="D113" s="43">
        <v>4</v>
      </c>
      <c r="E113" s="108">
        <f t="shared" si="0"/>
        <v>6.25E-2</v>
      </c>
      <c r="F113" s="43">
        <v>4</v>
      </c>
      <c r="G113" s="108">
        <f t="shared" si="1"/>
        <v>0.65610000000000013</v>
      </c>
      <c r="H113" s="43">
        <v>4</v>
      </c>
      <c r="I113" s="108">
        <f t="shared" si="2"/>
        <v>4.2835146366285042E-2</v>
      </c>
    </row>
    <row r="114" spans="1:9" s="8" customFormat="1">
      <c r="A114" s="85"/>
      <c r="B114" s="43"/>
      <c r="C114" s="108"/>
      <c r="D114" s="43"/>
      <c r="E114" s="108"/>
      <c r="F114" s="43"/>
      <c r="G114" s="108"/>
      <c r="H114" s="43">
        <v>5</v>
      </c>
      <c r="I114" s="108">
        <f t="shared" si="2"/>
        <v>1.0470813556203011E-2</v>
      </c>
    </row>
    <row r="115" spans="1:9" s="8" customFormat="1">
      <c r="A115" s="85"/>
      <c r="B115" s="43"/>
      <c r="C115" s="108"/>
      <c r="D115" s="43"/>
      <c r="E115" s="108"/>
      <c r="F115" s="43"/>
      <c r="G115" s="108"/>
      <c r="H115" s="43">
        <v>6</v>
      </c>
      <c r="I115" s="108">
        <f t="shared" si="2"/>
        <v>1.9390395474450017E-3</v>
      </c>
    </row>
    <row r="116" spans="1:9" s="8" customFormat="1">
      <c r="A116" s="82"/>
      <c r="B116" s="43"/>
      <c r="C116" s="108"/>
      <c r="D116" s="43"/>
      <c r="E116" s="108"/>
      <c r="F116" s="43"/>
      <c r="G116" s="108"/>
      <c r="H116" s="43">
        <v>7</v>
      </c>
      <c r="I116" s="108">
        <f t="shared" si="2"/>
        <v>2.7700564963500029E-4</v>
      </c>
    </row>
    <row r="117" spans="1:9" s="8" customFormat="1">
      <c r="A117" s="85"/>
      <c r="B117" s="43"/>
      <c r="C117" s="108"/>
      <c r="D117" s="43"/>
      <c r="E117" s="108"/>
      <c r="F117" s="43"/>
      <c r="G117" s="108"/>
      <c r="H117" s="43">
        <v>8</v>
      </c>
      <c r="I117" s="108">
        <f t="shared" si="2"/>
        <v>3.0778405515000034E-5</v>
      </c>
    </row>
    <row r="118" spans="1:9" s="8" customFormat="1">
      <c r="A118" s="85"/>
      <c r="B118" s="43"/>
      <c r="C118" s="108"/>
      <c r="D118" s="43"/>
      <c r="E118" s="108"/>
      <c r="F118" s="43"/>
      <c r="G118" s="108"/>
      <c r="H118" s="43">
        <v>9</v>
      </c>
      <c r="I118" s="108">
        <f t="shared" si="2"/>
        <v>2.6598622050000031E-6</v>
      </c>
    </row>
    <row r="119" spans="1:9" s="8" customFormat="1">
      <c r="A119" s="85"/>
      <c r="B119" s="43"/>
      <c r="C119" s="108"/>
      <c r="D119" s="43"/>
      <c r="E119" s="108"/>
      <c r="F119" s="43"/>
      <c r="G119" s="108"/>
      <c r="H119" s="43">
        <v>10</v>
      </c>
      <c r="I119" s="108">
        <f t="shared" si="2"/>
        <v>1.7732414700000028E-7</v>
      </c>
    </row>
    <row r="120" spans="1:9" s="8" customFormat="1">
      <c r="A120" s="85"/>
      <c r="B120" s="43"/>
      <c r="C120" s="108"/>
      <c r="D120" s="43"/>
      <c r="E120" s="108"/>
      <c r="F120" s="43"/>
      <c r="G120" s="108"/>
      <c r="H120" s="43">
        <v>11</v>
      </c>
      <c r="I120" s="108">
        <f t="shared" si="2"/>
        <v>8.9557650000000104E-9</v>
      </c>
    </row>
    <row r="121" spans="1:9" s="8" customFormat="1">
      <c r="A121" s="85"/>
      <c r="B121" s="43"/>
      <c r="C121" s="108"/>
      <c r="D121" s="43"/>
      <c r="E121" s="108"/>
      <c r="F121" s="43"/>
      <c r="G121" s="108"/>
      <c r="H121" s="43">
        <v>12</v>
      </c>
      <c r="I121" s="108">
        <f t="shared" si="2"/>
        <v>3.3169500000000058E-10</v>
      </c>
    </row>
    <row r="122" spans="1:9" s="8" customFormat="1">
      <c r="A122" s="82"/>
      <c r="B122" s="43"/>
      <c r="C122" s="108"/>
      <c r="D122" s="43"/>
      <c r="E122" s="108"/>
      <c r="F122" s="43"/>
      <c r="G122" s="108"/>
      <c r="H122" s="43">
        <v>13</v>
      </c>
      <c r="I122" s="108">
        <f t="shared" si="2"/>
        <v>8.5050000000000135E-12</v>
      </c>
    </row>
    <row r="123" spans="1:9" s="8" customFormat="1">
      <c r="A123" s="85"/>
      <c r="B123" s="43"/>
      <c r="C123" s="108"/>
      <c r="D123" s="43"/>
      <c r="E123" s="108"/>
      <c r="F123" s="43"/>
      <c r="G123" s="108"/>
      <c r="H123" s="43">
        <v>14</v>
      </c>
      <c r="I123" s="108">
        <f t="shared" si="2"/>
        <v>1.3500000000000021E-13</v>
      </c>
    </row>
    <row r="124" spans="1:9" s="8" customFormat="1">
      <c r="A124" s="85"/>
      <c r="B124" s="43"/>
      <c r="C124" s="109"/>
      <c r="D124" s="43"/>
      <c r="E124" s="109"/>
      <c r="F124" s="43"/>
      <c r="G124" s="109"/>
      <c r="H124" s="43">
        <v>15</v>
      </c>
      <c r="I124" s="109">
        <f t="shared" si="2"/>
        <v>1.0000000000000017E-15</v>
      </c>
    </row>
    <row r="125" spans="1:9" s="8" customFormat="1">
      <c r="A125" s="82"/>
      <c r="B125" s="43" t="s">
        <v>126</v>
      </c>
      <c r="C125" s="3">
        <f>SUM(C109:C124)</f>
        <v>1.0000000000000002</v>
      </c>
      <c r="D125" s="43"/>
      <c r="E125" s="3">
        <f t="shared" ref="E125" si="4">SUM(E109:E124)</f>
        <v>1</v>
      </c>
      <c r="F125" s="43"/>
      <c r="G125" s="3">
        <f>SUM(G109:G124)</f>
        <v>1</v>
      </c>
      <c r="H125" s="43"/>
      <c r="I125" s="3">
        <f>SUM(I109:I124)</f>
        <v>1.0000000000000009</v>
      </c>
    </row>
    <row r="126" spans="1:9" s="8" customFormat="1">
      <c r="A126" s="85"/>
      <c r="B126" s="31"/>
      <c r="C126" s="31"/>
      <c r="D126" s="31"/>
      <c r="E126" s="31"/>
      <c r="F126" s="31"/>
    </row>
    <row r="127" spans="1:9" s="8" customFormat="1">
      <c r="A127" s="85"/>
      <c r="B127" s="43"/>
      <c r="C127" s="43"/>
      <c r="D127" s="62"/>
      <c r="E127" s="58"/>
      <c r="F127" s="46"/>
    </row>
    <row r="128" spans="1:9" s="8" customFormat="1">
      <c r="A128" s="85"/>
      <c r="B128" s="3"/>
      <c r="C128" s="43"/>
      <c r="D128" s="62"/>
      <c r="E128" s="43"/>
      <c r="F128" s="46"/>
    </row>
    <row r="129" spans="1:12" s="8" customFormat="1">
      <c r="A129" s="85"/>
      <c r="B129" s="3"/>
      <c r="C129" s="2"/>
    </row>
    <row r="130" spans="1:12" s="8" customFormat="1">
      <c r="A130" s="85"/>
      <c r="B130" s="3"/>
      <c r="C130" s="2"/>
      <c r="E130" s="2"/>
    </row>
    <row r="131" spans="1:12" s="8" customFormat="1">
      <c r="A131" s="85"/>
      <c r="B131" s="3"/>
    </row>
    <row r="132" spans="1:12" s="8" customFormat="1">
      <c r="A132" s="85"/>
      <c r="B132" s="3"/>
      <c r="D132" s="2"/>
    </row>
    <row r="133" spans="1:12" s="8" customFormat="1">
      <c r="A133" s="82"/>
      <c r="B133" s="4"/>
      <c r="D133" s="2"/>
      <c r="E133" s="32"/>
      <c r="G133" s="5"/>
    </row>
    <row r="134" spans="1:12" s="8" customFormat="1">
      <c r="A134" s="85"/>
      <c r="B134" s="63"/>
      <c r="C134" s="2"/>
      <c r="D134" s="2"/>
      <c r="E134" s="32"/>
    </row>
    <row r="135" spans="1:12" s="8" customFormat="1">
      <c r="A135" s="85"/>
      <c r="B135" s="63"/>
      <c r="C135" s="2"/>
      <c r="D135" s="2"/>
      <c r="E135" s="32"/>
    </row>
    <row r="136" spans="1:12" s="8" customFormat="1">
      <c r="A136" s="85"/>
      <c r="B136" s="63"/>
      <c r="C136" s="2"/>
      <c r="D136" s="2"/>
      <c r="E136" s="32"/>
    </row>
    <row r="137" spans="1:12" s="8" customFormat="1">
      <c r="A137" s="82" t="s">
        <v>127</v>
      </c>
      <c r="B137" s="7" t="s">
        <v>128</v>
      </c>
      <c r="C137" s="37"/>
      <c r="D137" s="17"/>
      <c r="E137" s="17"/>
    </row>
    <row r="138" spans="1:12" s="8" customFormat="1">
      <c r="A138" s="82"/>
      <c r="B138" s="49">
        <v>200</v>
      </c>
      <c r="C138" s="96" t="s">
        <v>129</v>
      </c>
      <c r="D138" s="26"/>
      <c r="E138" s="27"/>
    </row>
    <row r="139" spans="1:12" s="8" customFormat="1">
      <c r="A139" s="82"/>
      <c r="B139" s="5">
        <v>0.8</v>
      </c>
      <c r="C139" s="110" t="s">
        <v>130</v>
      </c>
      <c r="D139" s="5"/>
      <c r="E139" s="5"/>
      <c r="F139" s="5"/>
      <c r="G139" s="5"/>
      <c r="H139" s="5"/>
      <c r="I139" s="5"/>
      <c r="J139" s="5"/>
      <c r="K139" s="5"/>
      <c r="L139" s="5"/>
    </row>
    <row r="140" spans="1:12">
      <c r="B140" s="5">
        <f>1-B139</f>
        <v>0.19999999999999996</v>
      </c>
      <c r="C140" s="110" t="s">
        <v>131</v>
      </c>
      <c r="D140" s="5"/>
      <c r="E140" s="5"/>
      <c r="F140" s="5"/>
      <c r="G140" s="5"/>
      <c r="H140" s="5"/>
      <c r="I140" s="5"/>
      <c r="J140" s="5"/>
      <c r="K140" s="5"/>
      <c r="L140" s="5"/>
    </row>
    <row r="141" spans="1:12" ht="14" thickBot="1"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</row>
    <row r="142" spans="1:12" ht="14" thickBot="1">
      <c r="A142" s="85" t="s">
        <v>132</v>
      </c>
      <c r="B142" s="111" t="s">
        <v>13</v>
      </c>
      <c r="C142" s="73">
        <f>B138*B139</f>
        <v>160</v>
      </c>
      <c r="D142" s="5"/>
      <c r="E142" s="5"/>
      <c r="F142" s="5"/>
      <c r="G142" s="5"/>
      <c r="H142" s="5"/>
      <c r="I142" s="5"/>
      <c r="J142" s="5"/>
      <c r="K142" s="5"/>
      <c r="L142" s="5"/>
    </row>
    <row r="143" spans="1:12" ht="14" thickBot="1">
      <c r="B143" s="42"/>
      <c r="C143" s="112"/>
      <c r="D143" s="5"/>
      <c r="E143" s="5"/>
      <c r="F143" s="5"/>
      <c r="G143" s="5"/>
      <c r="H143" s="5"/>
      <c r="I143" s="5"/>
      <c r="J143" s="5"/>
      <c r="K143" s="5"/>
      <c r="L143" s="5"/>
    </row>
    <row r="144" spans="1:12" ht="16" thickBot="1">
      <c r="A144" s="85" t="s">
        <v>133</v>
      </c>
      <c r="B144" s="113" t="s">
        <v>134</v>
      </c>
      <c r="C144" s="114">
        <f>B138*B139*B140</f>
        <v>31.999999999999993</v>
      </c>
      <c r="D144" s="5"/>
      <c r="E144" s="5"/>
      <c r="F144" s="5"/>
      <c r="G144" s="5"/>
      <c r="H144" s="5"/>
      <c r="I144" s="5"/>
      <c r="J144" s="5"/>
      <c r="K144" s="5"/>
      <c r="L144" s="5"/>
    </row>
    <row r="145" spans="1:12">
      <c r="B145" s="103" t="s">
        <v>135</v>
      </c>
      <c r="C145" s="115">
        <f>SQRT(C144)</f>
        <v>5.6568542494923797</v>
      </c>
      <c r="D145" s="5"/>
      <c r="E145" s="5"/>
      <c r="F145" s="5"/>
      <c r="G145" s="5"/>
      <c r="H145" s="5"/>
      <c r="I145" s="5"/>
      <c r="J145" s="5"/>
      <c r="K145" s="5"/>
      <c r="L145" s="5"/>
    </row>
    <row r="146" spans="1:12"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</row>
    <row r="147" spans="1:12" ht="14" thickBot="1">
      <c r="A147" s="85" t="s">
        <v>136</v>
      </c>
      <c r="B147" s="16" t="s">
        <v>137</v>
      </c>
      <c r="C147" s="2">
        <v>20</v>
      </c>
      <c r="D147" s="5"/>
      <c r="E147" s="5"/>
      <c r="F147" s="5"/>
      <c r="G147" s="5"/>
      <c r="H147" s="5"/>
      <c r="I147" s="5"/>
      <c r="J147" s="5"/>
      <c r="K147" s="5"/>
      <c r="L147" s="5"/>
    </row>
    <row r="148" spans="1:12" ht="14" thickBot="1">
      <c r="B148" s="116" t="s">
        <v>138</v>
      </c>
      <c r="C148" s="117">
        <f>B139^C147*B140^(B138-C147)*COMBIN(B138,C147)</f>
        <v>2.8509628469322295E-101</v>
      </c>
      <c r="D148" s="5"/>
      <c r="E148" s="5"/>
      <c r="F148" s="5"/>
      <c r="G148" s="5"/>
      <c r="H148" s="5"/>
      <c r="I148" s="5"/>
      <c r="J148" s="5"/>
      <c r="K148" s="5"/>
      <c r="L148" s="5"/>
    </row>
    <row r="149" spans="1:12"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</row>
    <row r="150" spans="1:12">
      <c r="A150" s="85" t="s">
        <v>139</v>
      </c>
      <c r="B150" s="118" t="s">
        <v>124</v>
      </c>
      <c r="C150" s="118" t="s">
        <v>6</v>
      </c>
      <c r="D150" s="5"/>
      <c r="E150" s="5"/>
      <c r="F150" s="5"/>
      <c r="G150" s="5"/>
      <c r="H150" s="5"/>
      <c r="I150" s="5"/>
      <c r="J150" s="5"/>
      <c r="K150" s="5"/>
      <c r="L150" s="5"/>
    </row>
    <row r="151" spans="1:12">
      <c r="B151" s="119">
        <v>159</v>
      </c>
      <c r="C151" s="120">
        <f>B$139^B151*B$140^($B$138-B151)*COMBIN($B$138,B151)</f>
        <v>6.8653267357743603E-2</v>
      </c>
      <c r="D151" s="5"/>
      <c r="E151" s="121"/>
      <c r="F151" s="5"/>
      <c r="G151" s="5"/>
      <c r="H151" s="5"/>
      <c r="I151" s="5"/>
      <c r="J151" s="5"/>
      <c r="K151" s="5"/>
      <c r="L151" s="5"/>
    </row>
    <row r="152" spans="1:12">
      <c r="B152" s="119">
        <v>160</v>
      </c>
      <c r="C152" s="120">
        <f t="shared" ref="C152:C153" si="5">B$139^B152*B$140^($B$138-B152)*COMBIN($B$138,B152)</f>
        <v>7.0369599041687159E-2</v>
      </c>
      <c r="D152" s="5"/>
      <c r="E152" s="121"/>
      <c r="F152" s="5"/>
      <c r="G152" s="5"/>
      <c r="H152" s="5"/>
      <c r="I152" s="5"/>
      <c r="J152" s="5"/>
      <c r="K152" s="5"/>
      <c r="L152" s="5"/>
    </row>
    <row r="153" spans="1:12">
      <c r="B153" s="119">
        <v>161</v>
      </c>
      <c r="C153" s="120">
        <f t="shared" si="5"/>
        <v>6.9932520786769883E-2</v>
      </c>
      <c r="D153" s="5"/>
      <c r="E153" s="121"/>
      <c r="F153" s="5"/>
      <c r="G153" s="5"/>
      <c r="H153" s="5"/>
      <c r="I153" s="5"/>
      <c r="J153" s="5"/>
      <c r="K153" s="5"/>
      <c r="L153" s="5"/>
    </row>
    <row r="154" spans="1:12" s="8" customFormat="1" ht="14" thickBot="1">
      <c r="A154" s="85"/>
      <c r="B154" s="121"/>
      <c r="C154" s="5"/>
      <c r="D154" s="5"/>
      <c r="E154" s="5"/>
      <c r="F154" s="5"/>
      <c r="G154" s="5"/>
      <c r="H154" s="5"/>
      <c r="I154" s="5"/>
      <c r="J154" s="5"/>
      <c r="K154" s="5"/>
      <c r="L154" s="5"/>
    </row>
    <row r="155" spans="1:12" s="8" customFormat="1" ht="14" thickBot="1">
      <c r="A155" s="85"/>
      <c r="B155" s="116" t="s">
        <v>140</v>
      </c>
      <c r="C155" s="117">
        <f>SUM(C151:C153)</f>
        <v>0.20895538718620066</v>
      </c>
      <c r="D155" s="5"/>
      <c r="E155" s="5"/>
      <c r="F155" s="5"/>
      <c r="G155" s="5"/>
      <c r="H155" s="5"/>
      <c r="I155" s="5"/>
      <c r="J155" s="5"/>
      <c r="K155" s="5"/>
      <c r="L155" s="5"/>
    </row>
    <row r="156" spans="1:12" s="8" customFormat="1">
      <c r="A156" s="8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</row>
    <row r="157" spans="1:12" s="8" customFormat="1">
      <c r="A157" s="8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</row>
    <row r="158" spans="1:12" s="8" customFormat="1">
      <c r="A158" s="82" t="s">
        <v>141</v>
      </c>
      <c r="B158" s="7" t="s">
        <v>142</v>
      </c>
      <c r="C158" s="37"/>
      <c r="D158" s="17"/>
      <c r="E158" s="5"/>
      <c r="F158" s="5"/>
      <c r="G158" s="5"/>
      <c r="H158" s="5"/>
      <c r="I158" s="5"/>
      <c r="J158" s="5"/>
      <c r="K158" s="5"/>
      <c r="L158" s="5"/>
    </row>
    <row r="159" spans="1:12" s="8" customFormat="1">
      <c r="A159" s="85"/>
      <c r="B159" s="49">
        <v>5</v>
      </c>
      <c r="C159" s="96" t="s">
        <v>143</v>
      </c>
      <c r="D159" s="26"/>
      <c r="E159" s="5"/>
      <c r="F159" s="5"/>
      <c r="G159" s="5"/>
      <c r="H159" s="5"/>
      <c r="I159" s="5"/>
      <c r="J159" s="5"/>
      <c r="K159" s="5"/>
      <c r="L159" s="5"/>
    </row>
    <row r="160" spans="1:12" s="8" customFormat="1" ht="15">
      <c r="A160" s="85"/>
      <c r="B160" s="5">
        <v>0.15</v>
      </c>
      <c r="C160" s="110" t="s">
        <v>144</v>
      </c>
      <c r="D160" s="5"/>
    </row>
    <row r="161" spans="1:6" s="8" customFormat="1" ht="15">
      <c r="A161" s="85"/>
      <c r="B161" s="5">
        <v>0.52</v>
      </c>
      <c r="C161" s="110" t="s">
        <v>145</v>
      </c>
      <c r="D161" s="5"/>
    </row>
    <row r="162" spans="1:6" s="8" customFormat="1" ht="15">
      <c r="A162" s="85"/>
      <c r="B162" s="5">
        <f>1-(B160+B161)</f>
        <v>0.32999999999999996</v>
      </c>
      <c r="C162" s="110" t="s">
        <v>146</v>
      </c>
    </row>
    <row r="163" spans="1:6" s="1" customFormat="1">
      <c r="A163" s="85"/>
      <c r="B163" s="8"/>
      <c r="C163" s="8"/>
      <c r="D163" s="8"/>
      <c r="E163" s="8"/>
      <c r="F163" s="8"/>
    </row>
    <row r="164" spans="1:6" s="1" customFormat="1">
      <c r="A164" s="122" t="s">
        <v>147</v>
      </c>
      <c r="B164" s="9">
        <f>B160</f>
        <v>0.15</v>
      </c>
      <c r="C164" s="77" t="s">
        <v>148</v>
      </c>
      <c r="D164" s="8"/>
      <c r="E164" s="8"/>
      <c r="F164" s="8"/>
    </row>
    <row r="165" spans="1:6" s="1" customFormat="1" ht="14" thickBot="1">
      <c r="A165" s="85"/>
      <c r="B165" s="9">
        <f>1-B164</f>
        <v>0.85</v>
      </c>
      <c r="C165" s="77" t="s">
        <v>149</v>
      </c>
      <c r="D165" s="8"/>
      <c r="E165" s="8"/>
      <c r="F165" s="8"/>
    </row>
    <row r="166" spans="1:6" s="1" customFormat="1" ht="14" thickBot="1">
      <c r="A166" s="85"/>
      <c r="B166" s="123">
        <f>1-BINOMDIST(0,$B$159,B164,FALSE)</f>
        <v>0.55629468749999988</v>
      </c>
      <c r="C166" s="99" t="s">
        <v>150</v>
      </c>
      <c r="D166" s="60"/>
      <c r="E166" s="61"/>
      <c r="F166" s="8"/>
    </row>
    <row r="167" spans="1:6" s="8" customFormat="1">
      <c r="A167" s="85"/>
      <c r="D167" s="32"/>
    </row>
    <row r="168" spans="1:6" s="8" customFormat="1">
      <c r="A168" s="85" t="s">
        <v>4</v>
      </c>
      <c r="B168" s="9">
        <f>B162</f>
        <v>0.32999999999999996</v>
      </c>
      <c r="C168" s="77" t="s">
        <v>148</v>
      </c>
      <c r="D168" s="32"/>
      <c r="E168" s="2"/>
    </row>
    <row r="169" spans="1:6" s="8" customFormat="1" ht="14" thickBot="1">
      <c r="A169" s="85"/>
      <c r="B169" s="9">
        <f>1-B168</f>
        <v>0.67</v>
      </c>
      <c r="C169" s="77" t="s">
        <v>149</v>
      </c>
      <c r="D169" s="32"/>
      <c r="E169" s="2"/>
    </row>
    <row r="170" spans="1:6" s="8" customFormat="1" ht="14" thickBot="1">
      <c r="A170" s="85"/>
      <c r="B170" s="124">
        <f>BINOMDIST(1,$B$159,B168,FALSE)</f>
        <v>0.33249349649999999</v>
      </c>
      <c r="C170" s="26"/>
      <c r="D170" s="26"/>
      <c r="E170" s="2"/>
    </row>
    <row r="171" spans="1:6" s="8" customFormat="1">
      <c r="A171" s="85"/>
      <c r="B171" s="49"/>
      <c r="C171" s="37"/>
      <c r="D171" s="26"/>
      <c r="E171" s="2"/>
    </row>
    <row r="172" spans="1:6" s="8" customFormat="1">
      <c r="A172" s="85" t="s">
        <v>151</v>
      </c>
      <c r="B172" s="9">
        <f>B161</f>
        <v>0.52</v>
      </c>
      <c r="C172" s="77" t="s">
        <v>148</v>
      </c>
      <c r="D172" s="26"/>
      <c r="E172" s="2"/>
    </row>
    <row r="173" spans="1:6" s="8" customFormat="1" ht="14" thickBot="1">
      <c r="A173" s="85"/>
      <c r="B173" s="9">
        <f>1-B172</f>
        <v>0.48</v>
      </c>
      <c r="C173" s="77" t="s">
        <v>152</v>
      </c>
      <c r="D173" s="26"/>
      <c r="E173" s="2"/>
    </row>
    <row r="174" spans="1:6" s="8" customFormat="1" ht="14" thickBot="1">
      <c r="A174" s="85"/>
      <c r="B174" s="124">
        <f>BINOMDIST(3,$B$159,B172,FALSE)</f>
        <v>0.32396083199999998</v>
      </c>
      <c r="C174" s="26"/>
      <c r="D174" s="32"/>
    </row>
    <row r="175" spans="1:6" s="8" customFormat="1">
      <c r="A175" s="85"/>
      <c r="B175" s="125"/>
      <c r="C175" s="32"/>
      <c r="D175" s="32"/>
      <c r="F175" s="2"/>
    </row>
    <row r="176" spans="1:6" s="8" customFormat="1">
      <c r="A176" s="85"/>
      <c r="B176" s="125"/>
      <c r="C176" s="32"/>
      <c r="D176" s="32"/>
      <c r="F176" s="2"/>
    </row>
    <row r="177" spans="1:5" s="1" customFormat="1">
      <c r="A177" s="85" t="s">
        <v>153</v>
      </c>
      <c r="B177" s="9">
        <f>B160</f>
        <v>0.15</v>
      </c>
      <c r="C177" s="77" t="s">
        <v>154</v>
      </c>
      <c r="D177" s="32"/>
      <c r="E177" s="8"/>
    </row>
    <row r="178" spans="1:5" s="8" customFormat="1" ht="14" thickBot="1">
      <c r="A178" s="85"/>
      <c r="B178" s="9">
        <f>1-B177</f>
        <v>0.85</v>
      </c>
      <c r="C178" s="77" t="s">
        <v>152</v>
      </c>
    </row>
    <row r="179" spans="1:5" s="8" customFormat="1" ht="14" thickBot="1">
      <c r="A179" s="85"/>
      <c r="B179" s="124">
        <f>BINOMDIST(4,$B$159,B177,FALSE)</f>
        <v>2.1515624999999998E-3</v>
      </c>
      <c r="C179" s="26"/>
    </row>
    <row r="180" spans="1:5" s="8" customFormat="1">
      <c r="A180" s="85"/>
      <c r="B180" s="76"/>
      <c r="C180" s="2"/>
    </row>
    <row r="181" spans="1:5" s="8" customFormat="1">
      <c r="A181" s="85"/>
      <c r="B181" s="48"/>
      <c r="C181" s="2"/>
    </row>
    <row r="182" spans="1:5" s="8" customFormat="1">
      <c r="A182" s="82" t="s">
        <v>155</v>
      </c>
      <c r="B182" s="7" t="s">
        <v>60</v>
      </c>
      <c r="C182" s="37"/>
    </row>
    <row r="183" spans="1:5" s="1" customFormat="1">
      <c r="A183" s="85"/>
      <c r="B183" s="49">
        <v>10</v>
      </c>
      <c r="C183" s="37" t="s">
        <v>156</v>
      </c>
      <c r="D183" s="8"/>
      <c r="E183" s="8"/>
    </row>
    <row r="184" spans="1:5" s="8" customFormat="1">
      <c r="A184" s="85"/>
      <c r="B184" s="5">
        <v>0.1</v>
      </c>
      <c r="C184" s="5" t="s">
        <v>157</v>
      </c>
    </row>
    <row r="185" spans="1:5" s="1" customFormat="1">
      <c r="A185" s="85"/>
      <c r="B185" s="9">
        <f>1-B184</f>
        <v>0.9</v>
      </c>
      <c r="C185" s="8" t="s">
        <v>158</v>
      </c>
      <c r="D185" s="8"/>
      <c r="E185" s="8"/>
    </row>
    <row r="186" spans="1:5" s="8" customFormat="1">
      <c r="A186" s="85"/>
      <c r="B186" s="7"/>
    </row>
    <row r="187" spans="1:5" s="8" customFormat="1">
      <c r="A187" s="85"/>
      <c r="B187" s="118" t="s">
        <v>1</v>
      </c>
      <c r="C187" s="118" t="s">
        <v>159</v>
      </c>
    </row>
    <row r="188" spans="1:5" s="8" customFormat="1">
      <c r="A188" s="85"/>
      <c r="B188" s="43">
        <v>0</v>
      </c>
      <c r="C188" s="3">
        <f>$B$184^B188*$B$185^($B$183-B188)*COMBIN($B$183,B188)</f>
        <v>0.34867844010000015</v>
      </c>
      <c r="D188" s="43"/>
      <c r="E188" s="2"/>
    </row>
    <row r="189" spans="1:5" s="8" customFormat="1">
      <c r="A189" s="85"/>
      <c r="B189" s="43">
        <v>1</v>
      </c>
      <c r="C189" s="3">
        <f t="shared" ref="C189:C198" si="6">$B$184^B189*$B$185^($B$183-B189)*COMBIN($B$183,B189)</f>
        <v>0.3874204890000002</v>
      </c>
      <c r="D189" s="43"/>
      <c r="E189" s="2"/>
    </row>
    <row r="190" spans="1:5" s="8" customFormat="1">
      <c r="A190" s="85"/>
      <c r="B190" s="43">
        <v>2</v>
      </c>
      <c r="C190" s="3">
        <f t="shared" si="6"/>
        <v>0.1937102445000001</v>
      </c>
      <c r="D190" s="43"/>
      <c r="E190" s="2"/>
    </row>
    <row r="191" spans="1:5" s="8" customFormat="1">
      <c r="A191" s="85"/>
      <c r="B191" s="43">
        <v>3</v>
      </c>
      <c r="C191" s="3">
        <f t="shared" si="6"/>
        <v>5.7395628000000032E-2</v>
      </c>
      <c r="D191" s="43"/>
      <c r="E191" s="2"/>
    </row>
    <row r="192" spans="1:5" s="1" customFormat="1">
      <c r="A192" s="85"/>
      <c r="B192" s="43">
        <v>4</v>
      </c>
      <c r="C192" s="3">
        <f t="shared" si="6"/>
        <v>1.1160261000000006E-2</v>
      </c>
      <c r="D192" s="8"/>
      <c r="E192" s="8"/>
    </row>
    <row r="193" spans="1:8" s="1" customFormat="1">
      <c r="A193" s="85"/>
      <c r="B193" s="43">
        <v>5</v>
      </c>
      <c r="C193" s="3">
        <f t="shared" si="6"/>
        <v>1.4880348000000012E-3</v>
      </c>
      <c r="D193" s="8"/>
      <c r="E193" s="8"/>
      <c r="F193" s="8"/>
      <c r="G193" s="8"/>
      <c r="H193" s="8"/>
    </row>
    <row r="194" spans="1:8" s="8" customFormat="1">
      <c r="A194" s="85"/>
      <c r="B194" s="43">
        <v>6</v>
      </c>
      <c r="C194" s="3">
        <f t="shared" si="6"/>
        <v>1.377810000000001E-4</v>
      </c>
    </row>
    <row r="195" spans="1:8" s="1" customFormat="1">
      <c r="A195" s="85"/>
      <c r="B195" s="43">
        <v>7</v>
      </c>
      <c r="C195" s="3">
        <f t="shared" si="6"/>
        <v>8.7480000000000084E-6</v>
      </c>
      <c r="D195" s="8"/>
      <c r="E195" s="8"/>
      <c r="F195" s="8"/>
      <c r="G195" s="8"/>
      <c r="H195" s="8"/>
    </row>
    <row r="196" spans="1:8" s="8" customFormat="1">
      <c r="A196" s="85"/>
      <c r="B196" s="43">
        <v>8</v>
      </c>
      <c r="C196" s="3">
        <f t="shared" si="6"/>
        <v>3.6450000000000039E-7</v>
      </c>
    </row>
    <row r="197" spans="1:8" s="8" customFormat="1">
      <c r="A197" s="85"/>
      <c r="B197" s="43">
        <v>9</v>
      </c>
      <c r="C197" s="3">
        <f t="shared" si="6"/>
        <v>9.0000000000000078E-9</v>
      </c>
    </row>
    <row r="198" spans="1:8" s="1" customFormat="1">
      <c r="A198" s="85"/>
      <c r="B198" s="43">
        <v>10</v>
      </c>
      <c r="C198" s="23">
        <f t="shared" si="6"/>
        <v>1.0000000000000011E-10</v>
      </c>
      <c r="D198" s="8"/>
      <c r="E198" s="8"/>
      <c r="F198" s="8"/>
      <c r="G198" s="8"/>
      <c r="H198" s="8"/>
    </row>
    <row r="199" spans="1:8" s="1" customFormat="1">
      <c r="A199" s="85"/>
      <c r="B199" s="8"/>
      <c r="C199" s="3">
        <f>SUM(C188:C198)</f>
        <v>1.0000000000000004</v>
      </c>
      <c r="D199" s="8"/>
      <c r="E199" s="8"/>
      <c r="F199" s="8"/>
      <c r="G199" s="8"/>
      <c r="H199" s="8"/>
    </row>
    <row r="200" spans="1:8" s="8" customFormat="1" ht="14" thickBot="1">
      <c r="A200" s="85"/>
      <c r="B200" s="77"/>
    </row>
    <row r="201" spans="1:8" s="8" customFormat="1" ht="14" thickBot="1">
      <c r="A201" s="85"/>
      <c r="B201" s="126">
        <f>SUM(C188:C192)</f>
        <v>0.99836506260000057</v>
      </c>
      <c r="C201" s="60" t="s">
        <v>160</v>
      </c>
      <c r="D201" s="60"/>
      <c r="E201" s="60"/>
      <c r="F201" s="60"/>
      <c r="G201" s="60"/>
      <c r="H201" s="61"/>
    </row>
    <row r="202" spans="1:8" s="8" customFormat="1">
      <c r="A202" s="85"/>
      <c r="B202" s="77"/>
    </row>
    <row r="203" spans="1:8" s="8" customFormat="1">
      <c r="A203" s="85"/>
      <c r="B203" s="77"/>
    </row>
    <row r="204" spans="1:8" s="8" customFormat="1">
      <c r="A204" s="82" t="s">
        <v>161</v>
      </c>
      <c r="B204" s="7"/>
    </row>
    <row r="205" spans="1:8" s="8" customFormat="1">
      <c r="A205" s="82"/>
    </row>
    <row r="206" spans="1:8" s="1" customFormat="1">
      <c r="A206" s="85"/>
      <c r="B206" s="7" t="s">
        <v>142</v>
      </c>
      <c r="C206" s="37"/>
      <c r="D206" s="8"/>
      <c r="E206" s="8"/>
      <c r="F206" s="8"/>
      <c r="G206" s="8"/>
      <c r="H206" s="8"/>
    </row>
    <row r="207" spans="1:8" s="1" customFormat="1">
      <c r="A207" s="85"/>
      <c r="B207" s="5">
        <v>0.25</v>
      </c>
      <c r="C207" s="5" t="s">
        <v>162</v>
      </c>
      <c r="D207" s="8"/>
      <c r="E207" s="8"/>
      <c r="F207" s="8"/>
      <c r="G207" s="8"/>
      <c r="H207" s="8"/>
    </row>
    <row r="208" spans="1:8" s="1" customFormat="1">
      <c r="A208" s="85"/>
      <c r="B208" s="9">
        <f>1-B207</f>
        <v>0.75</v>
      </c>
      <c r="C208" s="8" t="s">
        <v>163</v>
      </c>
      <c r="D208" s="8"/>
      <c r="E208" s="8"/>
      <c r="F208" s="8"/>
      <c r="G208" s="8"/>
      <c r="H208" s="8"/>
    </row>
    <row r="209" spans="2:4" s="1" customFormat="1">
      <c r="B209" s="127">
        <v>1</v>
      </c>
      <c r="C209" s="8" t="s">
        <v>164</v>
      </c>
      <c r="D209" s="8"/>
    </row>
    <row r="210" spans="2:4" s="1" customFormat="1">
      <c r="B210" s="127">
        <v>1</v>
      </c>
      <c r="C210" s="8" t="s">
        <v>165</v>
      </c>
      <c r="D210" s="8"/>
    </row>
    <row r="211" spans="2:4" s="1" customFormat="1">
      <c r="B211" s="8"/>
      <c r="C211" s="8"/>
      <c r="D211" s="8"/>
    </row>
    <row r="212" spans="2:4" s="1" customFormat="1">
      <c r="B212" s="16" t="s">
        <v>166</v>
      </c>
      <c r="C212" s="2">
        <v>4</v>
      </c>
      <c r="D212" s="8"/>
    </row>
    <row r="213" spans="2:4" s="1" customFormat="1">
      <c r="B213" s="17" t="s">
        <v>1</v>
      </c>
      <c r="C213" s="17" t="s">
        <v>6</v>
      </c>
      <c r="D213" s="17" t="s">
        <v>167</v>
      </c>
    </row>
    <row r="214" spans="2:4" s="1" customFormat="1">
      <c r="B214" s="43">
        <v>0</v>
      </c>
      <c r="C214" s="3">
        <f>$B$207^B214*$B$208^($C$212-B214)*COMBIN($C$212,B214)</f>
        <v>0.31640625</v>
      </c>
      <c r="D214" s="59">
        <f>B214*$B$209-($C$212-B214)*$B$210</f>
        <v>-4</v>
      </c>
    </row>
    <row r="215" spans="2:4" s="1" customFormat="1">
      <c r="B215" s="43">
        <v>1</v>
      </c>
      <c r="C215" s="3">
        <f>$B$207^B215*$B$208^($C$212-B215)*COMBIN($C$212,B215)</f>
        <v>0.421875</v>
      </c>
      <c r="D215" s="59">
        <f>B215*$B$209-($C$212-B215)*$B$210</f>
        <v>-2</v>
      </c>
    </row>
    <row r="216" spans="2:4" s="1" customFormat="1">
      <c r="B216" s="43">
        <v>2</v>
      </c>
      <c r="C216" s="3">
        <f>$B$207^B216*$B$208^($C$212-B216)*COMBIN($C$212,B216)</f>
        <v>0.2109375</v>
      </c>
      <c r="D216" s="59">
        <f>B216*$B$209-($C$212-B216)*$B$210</f>
        <v>0</v>
      </c>
    </row>
    <row r="217" spans="2:4" s="1" customFormat="1">
      <c r="B217" s="43">
        <v>3</v>
      </c>
      <c r="C217" s="3">
        <f>$B$207^B217*$B$208^($C$212-B217)*COMBIN($C$212,B217)</f>
        <v>4.6875E-2</v>
      </c>
      <c r="D217" s="59">
        <f>B217*$B$209-($C$212-B217)*$B$210</f>
        <v>2</v>
      </c>
    </row>
    <row r="218" spans="2:4" s="1" customFormat="1">
      <c r="B218" s="43">
        <v>4</v>
      </c>
      <c r="C218" s="23">
        <f>$B$207^B218*$B$208^($C$212-B218)*COMBIN($C$212,B218)</f>
        <v>3.90625E-3</v>
      </c>
      <c r="D218" s="59">
        <f>B218*$B$209-($C$212-B218)*$B$210</f>
        <v>4</v>
      </c>
    </row>
    <row r="219" spans="2:4" s="1" customFormat="1">
      <c r="B219" s="43"/>
      <c r="C219" s="3">
        <f>SUM(C214:C218)</f>
        <v>1</v>
      </c>
      <c r="D219" s="8"/>
    </row>
    <row r="220" spans="2:4" s="1" customFormat="1">
      <c r="B220" s="43"/>
      <c r="C220" s="3"/>
      <c r="D220" s="8"/>
    </row>
    <row r="221" spans="2:4" s="1" customFormat="1">
      <c r="B221" s="16" t="s">
        <v>168</v>
      </c>
      <c r="C221" s="2">
        <v>8</v>
      </c>
      <c r="D221" s="8"/>
    </row>
    <row r="222" spans="2:4" s="1" customFormat="1">
      <c r="B222" s="17" t="s">
        <v>1</v>
      </c>
      <c r="C222" s="17" t="s">
        <v>6</v>
      </c>
      <c r="D222" s="17" t="s">
        <v>167</v>
      </c>
    </row>
    <row r="223" spans="2:4" s="1" customFormat="1">
      <c r="B223" s="43">
        <v>0</v>
      </c>
      <c r="C223" s="3">
        <f t="shared" ref="C223:C231" si="7">$B$207^B223*$B$208^($C$221-B223)*COMBIN($C$221,B223)</f>
        <v>0.1001129150390625</v>
      </c>
      <c r="D223" s="59">
        <f>B223*$B$209-($C$221-B223)*$B$210</f>
        <v>-8</v>
      </c>
    </row>
    <row r="224" spans="2:4" s="1" customFormat="1">
      <c r="B224" s="43">
        <v>1</v>
      </c>
      <c r="C224" s="3">
        <f t="shared" si="7"/>
        <v>0.2669677734375</v>
      </c>
      <c r="D224" s="59">
        <f t="shared" ref="D224:D231" si="8">B224*$B$209-($C$221-B224)*$B$210</f>
        <v>-6</v>
      </c>
    </row>
    <row r="225" spans="1:4" s="1" customFormat="1">
      <c r="A225" s="85"/>
      <c r="B225" s="43">
        <v>2</v>
      </c>
      <c r="C225" s="3">
        <f t="shared" si="7"/>
        <v>0.31146240234375</v>
      </c>
      <c r="D225" s="59">
        <f t="shared" si="8"/>
        <v>-4</v>
      </c>
    </row>
    <row r="226" spans="1:4" s="1" customFormat="1">
      <c r="A226" s="85"/>
      <c r="B226" s="43">
        <v>3</v>
      </c>
      <c r="C226" s="3">
        <f t="shared" si="7"/>
        <v>0.2076416015625</v>
      </c>
      <c r="D226" s="59">
        <f t="shared" si="8"/>
        <v>-2</v>
      </c>
    </row>
    <row r="227" spans="1:4" s="1" customFormat="1">
      <c r="A227" s="85"/>
      <c r="B227" s="43">
        <v>4</v>
      </c>
      <c r="C227" s="3">
        <f t="shared" si="7"/>
        <v>8.6517333984375E-2</v>
      </c>
      <c r="D227" s="59">
        <f t="shared" si="8"/>
        <v>0</v>
      </c>
    </row>
    <row r="228" spans="1:4" s="1" customFormat="1">
      <c r="A228" s="85"/>
      <c r="B228" s="43">
        <v>5</v>
      </c>
      <c r="C228" s="3">
        <f t="shared" si="7"/>
        <v>2.30712890625E-2</v>
      </c>
      <c r="D228" s="59">
        <f t="shared" si="8"/>
        <v>2</v>
      </c>
    </row>
    <row r="229" spans="1:4" s="1" customFormat="1">
      <c r="A229" s="85"/>
      <c r="B229" s="43">
        <v>6</v>
      </c>
      <c r="C229" s="3">
        <f t="shared" si="7"/>
        <v>3.84521484375E-3</v>
      </c>
      <c r="D229" s="59">
        <f t="shared" si="8"/>
        <v>4</v>
      </c>
    </row>
    <row r="230" spans="1:4" s="1" customFormat="1">
      <c r="A230" s="85"/>
      <c r="B230" s="43">
        <v>7</v>
      </c>
      <c r="C230" s="3">
        <f t="shared" si="7"/>
        <v>3.662109375E-4</v>
      </c>
      <c r="D230" s="59">
        <f t="shared" si="8"/>
        <v>6</v>
      </c>
    </row>
    <row r="231" spans="1:4" s="1" customFormat="1">
      <c r="A231" s="85"/>
      <c r="B231" s="43">
        <v>8</v>
      </c>
      <c r="C231" s="23">
        <f t="shared" si="7"/>
        <v>1.52587890625E-5</v>
      </c>
      <c r="D231" s="59">
        <f t="shared" si="8"/>
        <v>8</v>
      </c>
    </row>
    <row r="232" spans="1:4" s="1" customFormat="1">
      <c r="A232" s="85"/>
      <c r="B232" s="43"/>
      <c r="C232" s="3">
        <f>SUM(C223:C231)</f>
        <v>1</v>
      </c>
      <c r="D232" s="8"/>
    </row>
    <row r="233" spans="1:4" s="1" customFormat="1">
      <c r="A233" s="85"/>
      <c r="B233" s="8"/>
      <c r="C233" s="8"/>
      <c r="D233" s="8"/>
    </row>
    <row r="234" spans="1:4" s="1" customFormat="1" ht="14" thickBot="1">
      <c r="A234" s="85" t="s">
        <v>147</v>
      </c>
      <c r="B234" s="16" t="s">
        <v>168</v>
      </c>
      <c r="C234" s="2">
        <v>4</v>
      </c>
      <c r="D234" s="8"/>
    </row>
    <row r="235" spans="1:4" s="1" customFormat="1" ht="14" thickBot="1">
      <c r="A235" s="85"/>
      <c r="B235" s="116" t="s">
        <v>169</v>
      </c>
      <c r="C235" s="128">
        <f>C234*B207</f>
        <v>1</v>
      </c>
      <c r="D235" s="8"/>
    </row>
    <row r="236" spans="1:4" s="1" customFormat="1">
      <c r="A236" s="85"/>
      <c r="B236" s="16"/>
      <c r="C236" s="2"/>
      <c r="D236" s="8"/>
    </row>
    <row r="237" spans="1:4" s="1" customFormat="1" ht="14" thickBot="1">
      <c r="A237" s="85" t="s">
        <v>4</v>
      </c>
      <c r="B237" s="16" t="s">
        <v>168</v>
      </c>
      <c r="C237" s="2">
        <v>8</v>
      </c>
      <c r="D237" s="8"/>
    </row>
    <row r="238" spans="1:4" s="1" customFormat="1" ht="14" thickBot="1">
      <c r="A238" s="85"/>
      <c r="B238" s="116" t="s">
        <v>170</v>
      </c>
      <c r="C238" s="128">
        <f>C237*B207</f>
        <v>2</v>
      </c>
      <c r="D238" s="8"/>
    </row>
    <row r="239" spans="1:4" s="1" customFormat="1" ht="14" thickBot="1">
      <c r="A239" s="85"/>
      <c r="B239" s="16"/>
      <c r="C239" s="2"/>
      <c r="D239" s="8"/>
    </row>
    <row r="240" spans="1:4" s="1" customFormat="1" ht="14" thickBot="1">
      <c r="A240" s="85" t="s">
        <v>151</v>
      </c>
      <c r="B240" s="129">
        <f>SUM(C217:C218)</f>
        <v>5.078125E-2</v>
      </c>
      <c r="C240" s="60" t="s">
        <v>171</v>
      </c>
      <c r="D240" s="61"/>
    </row>
    <row r="241" spans="1:4" s="1" customFormat="1" ht="14" thickBot="1">
      <c r="A241" s="85"/>
      <c r="B241" s="8"/>
      <c r="C241" s="8"/>
      <c r="D241" s="8"/>
    </row>
    <row r="242" spans="1:4" s="1" customFormat="1" ht="14" thickBot="1">
      <c r="A242" s="85" t="s">
        <v>5</v>
      </c>
      <c r="B242" s="129">
        <f>SUM(C228:C231)</f>
        <v>2.72979736328125E-2</v>
      </c>
      <c r="C242" s="60" t="s">
        <v>171</v>
      </c>
      <c r="D242" s="61"/>
    </row>
    <row r="243" spans="1:4" s="1" customFormat="1">
      <c r="A243" s="85"/>
      <c r="B243" s="8"/>
      <c r="C243" s="8"/>
      <c r="D243" s="8"/>
    </row>
    <row r="244" spans="1:4" s="1" customFormat="1">
      <c r="A244" s="85"/>
      <c r="B244" s="8"/>
      <c r="C244" s="8"/>
      <c r="D244" s="8"/>
    </row>
    <row r="245" spans="1:4" s="1" customFormat="1">
      <c r="A245" s="85"/>
      <c r="B245" s="8"/>
      <c r="C245" s="8"/>
      <c r="D245" s="8"/>
    </row>
    <row r="246" spans="1:4" s="1" customFormat="1">
      <c r="A246" s="85"/>
      <c r="B246" s="8"/>
      <c r="C246" s="8"/>
      <c r="D246" s="8"/>
    </row>
    <row r="247" spans="1:4" s="1" customFormat="1">
      <c r="A247" s="85"/>
      <c r="B247" s="8"/>
      <c r="C247" s="8"/>
      <c r="D247" s="8"/>
    </row>
    <row r="248" spans="1:4" s="1" customFormat="1">
      <c r="A248" s="85"/>
      <c r="B248" s="8"/>
      <c r="C248" s="8"/>
      <c r="D248" s="8"/>
    </row>
    <row r="249" spans="1:4" s="1" customFormat="1">
      <c r="A249" s="85"/>
      <c r="B249" s="8"/>
      <c r="C249" s="8"/>
      <c r="D249" s="8"/>
    </row>
    <row r="250" spans="1:4" s="1" customFormat="1">
      <c r="A250" s="85"/>
      <c r="B250" s="8"/>
      <c r="C250" s="8"/>
      <c r="D250" s="8"/>
    </row>
    <row r="251" spans="1:4" s="1" customFormat="1">
      <c r="A251" s="85"/>
      <c r="B251" s="8"/>
      <c r="C251" s="8"/>
      <c r="D251" s="8"/>
    </row>
    <row r="252" spans="1:4" s="1" customFormat="1">
      <c r="A252" s="85"/>
      <c r="B252" s="8"/>
      <c r="C252" s="8"/>
      <c r="D252" s="8"/>
    </row>
    <row r="253" spans="1:4" s="1" customFormat="1">
      <c r="A253" s="85"/>
      <c r="B253" s="8"/>
      <c r="C253" s="8"/>
      <c r="D253" s="8"/>
    </row>
    <row r="254" spans="1:4" s="1" customFormat="1">
      <c r="A254" s="85"/>
      <c r="B254" s="8"/>
      <c r="C254" s="8"/>
      <c r="D254" s="8"/>
    </row>
    <row r="255" spans="1:4" s="1" customFormat="1">
      <c r="A255" s="85"/>
      <c r="B255" s="8"/>
      <c r="C255" s="8"/>
      <c r="D255" s="8"/>
    </row>
    <row r="256" spans="1:4" s="1" customFormat="1">
      <c r="A256" s="85"/>
      <c r="B256" s="8"/>
      <c r="C256" s="8"/>
      <c r="D256" s="8"/>
    </row>
    <row r="257" s="1" customFormat="1"/>
    <row r="258" s="1" customFormat="1"/>
    <row r="259" s="1" customFormat="1"/>
    <row r="260" s="1" customFormat="1"/>
    <row r="261" s="1" customFormat="1"/>
    <row r="262" s="1" customFormat="1"/>
    <row r="263" s="1" customFormat="1"/>
    <row r="264" s="1" customFormat="1"/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tabSelected="1" zoomScale="125" workbookViewId="0">
      <selection activeCell="D45" sqref="D45"/>
    </sheetView>
  </sheetViews>
  <sheetFormatPr baseColWidth="10" defaultRowHeight="13" x14ac:dyDescent="0"/>
  <cols>
    <col min="1" max="1" width="10.7109375" style="85"/>
    <col min="2" max="2" width="14" style="8" customWidth="1"/>
    <col min="3" max="4" width="10.85546875" style="8" customWidth="1"/>
    <col min="5" max="5" width="12.140625" style="8" customWidth="1"/>
    <col min="6" max="6" width="14.85546875" style="8" customWidth="1"/>
    <col min="7" max="11" width="10.85546875" style="8" customWidth="1"/>
    <col min="12" max="16" width="10.140625" style="1" customWidth="1"/>
    <col min="17" max="17" width="7.7109375" style="1" customWidth="1"/>
    <col min="18" max="16384" width="10.7109375" style="1"/>
  </cols>
  <sheetData>
    <row r="1" spans="1:3" s="5" customFormat="1">
      <c r="A1" s="130" t="s">
        <v>172</v>
      </c>
    </row>
    <row r="2" spans="1:3" s="5" customFormat="1">
      <c r="A2" s="121" t="s">
        <v>173</v>
      </c>
    </row>
    <row r="3" spans="1:3" s="5" customFormat="1">
      <c r="A3" s="121" t="s">
        <v>174</v>
      </c>
    </row>
    <row r="4" spans="1:3" s="5" customFormat="1">
      <c r="A4" s="8" t="s">
        <v>175</v>
      </c>
    </row>
    <row r="5" spans="1:3" s="5" customFormat="1">
      <c r="A5" s="131"/>
    </row>
    <row r="6" spans="1:3" s="5" customFormat="1">
      <c r="A6" s="130" t="s">
        <v>176</v>
      </c>
      <c r="B6" s="132"/>
    </row>
    <row r="7" spans="1:3" s="5" customFormat="1">
      <c r="A7" s="133"/>
      <c r="B7" s="5" t="s">
        <v>177</v>
      </c>
    </row>
    <row r="8" spans="1:3" s="5" customFormat="1">
      <c r="A8" s="134"/>
      <c r="B8" s="5" t="s">
        <v>178</v>
      </c>
    </row>
    <row r="9" spans="1:3" s="5" customFormat="1">
      <c r="A9" s="134"/>
      <c r="C9" s="5" t="s">
        <v>179</v>
      </c>
    </row>
    <row r="10" spans="1:3" s="5" customFormat="1">
      <c r="A10" s="134"/>
      <c r="C10" s="5" t="s">
        <v>180</v>
      </c>
    </row>
    <row r="11" spans="1:3" s="5" customFormat="1">
      <c r="A11" s="134"/>
    </row>
    <row r="12" spans="1:3" s="5" customFormat="1">
      <c r="A12" s="133"/>
      <c r="B12" s="5" t="s">
        <v>181</v>
      </c>
    </row>
    <row r="13" spans="1:3" s="5" customFormat="1">
      <c r="A13" s="134"/>
      <c r="C13" s="5" t="s">
        <v>182</v>
      </c>
    </row>
    <row r="14" spans="1:3" s="5" customFormat="1">
      <c r="A14" s="134"/>
      <c r="C14" s="5" t="s">
        <v>183</v>
      </c>
    </row>
    <row r="15" spans="1:3" s="5" customFormat="1">
      <c r="A15" s="134"/>
    </row>
    <row r="16" spans="1:3" s="5" customFormat="1">
      <c r="A16" s="133"/>
      <c r="B16" s="5" t="s">
        <v>184</v>
      </c>
    </row>
    <row r="17" spans="1:3" s="5" customFormat="1">
      <c r="A17" s="134"/>
      <c r="C17" s="5" t="s">
        <v>185</v>
      </c>
    </row>
    <row r="18" spans="1:3" s="5" customFormat="1">
      <c r="A18" s="134"/>
      <c r="C18" s="5" t="s">
        <v>186</v>
      </c>
    </row>
    <row r="19" spans="1:3" s="5" customFormat="1">
      <c r="A19" s="134"/>
    </row>
    <row r="20" spans="1:3" s="5" customFormat="1">
      <c r="A20" s="133"/>
      <c r="B20" s="5" t="s">
        <v>187</v>
      </c>
    </row>
    <row r="21" spans="1:3" s="5" customFormat="1">
      <c r="A21" s="134"/>
      <c r="C21" s="5" t="s">
        <v>188</v>
      </c>
    </row>
    <row r="22" spans="1:3" s="5" customFormat="1">
      <c r="A22" s="134"/>
      <c r="C22" s="5" t="s">
        <v>189</v>
      </c>
    </row>
    <row r="23" spans="1:3" s="5" customFormat="1">
      <c r="A23" s="134"/>
    </row>
    <row r="24" spans="1:3" s="5" customFormat="1">
      <c r="A24" s="133"/>
      <c r="B24" s="34" t="s">
        <v>190</v>
      </c>
      <c r="C24" s="34"/>
    </row>
    <row r="25" spans="1:3" s="5" customFormat="1">
      <c r="A25" s="131"/>
      <c r="C25" s="34" t="s">
        <v>191</v>
      </c>
    </row>
    <row r="26" spans="1:3" s="5" customFormat="1">
      <c r="A26" s="131"/>
      <c r="C26" s="34" t="s">
        <v>192</v>
      </c>
    </row>
    <row r="27" spans="1:3" s="5" customFormat="1">
      <c r="A27" s="131"/>
    </row>
    <row r="28" spans="1:3" s="5" customFormat="1">
      <c r="A28" s="131"/>
      <c r="B28" s="7"/>
    </row>
    <row r="29" spans="1:3" s="5" customFormat="1">
      <c r="A29" s="130" t="s">
        <v>193</v>
      </c>
      <c r="B29" s="132" t="s">
        <v>194</v>
      </c>
      <c r="C29" s="110"/>
    </row>
    <row r="30" spans="1:3" s="5" customFormat="1">
      <c r="A30" s="131"/>
      <c r="B30" s="121">
        <v>36</v>
      </c>
      <c r="C30" s="5" t="s">
        <v>195</v>
      </c>
    </row>
    <row r="31" spans="1:3" s="5" customFormat="1" ht="15">
      <c r="A31" s="131"/>
      <c r="B31" s="34">
        <v>0.5</v>
      </c>
      <c r="C31" s="5" t="s">
        <v>196</v>
      </c>
    </row>
    <row r="32" spans="1:3" s="5" customFormat="1">
      <c r="A32" s="131"/>
      <c r="B32" s="121">
        <v>26</v>
      </c>
      <c r="C32" s="5" t="s">
        <v>197</v>
      </c>
    </row>
    <row r="33" spans="1:5" s="5" customFormat="1">
      <c r="A33" s="131"/>
      <c r="B33" s="121"/>
    </row>
    <row r="34" spans="1:5" s="5" customFormat="1" ht="14" thickBot="1">
      <c r="A34" s="131"/>
      <c r="C34" s="110"/>
    </row>
    <row r="35" spans="1:5" s="5" customFormat="1" ht="15">
      <c r="A35" s="131" t="s">
        <v>198</v>
      </c>
      <c r="B35" s="135" t="s">
        <v>199</v>
      </c>
      <c r="C35" s="136" t="s">
        <v>200</v>
      </c>
      <c r="D35" s="136"/>
      <c r="E35" s="137"/>
    </row>
    <row r="36" spans="1:5" s="5" customFormat="1" ht="16" thickBot="1">
      <c r="A36" s="131"/>
      <c r="B36" s="138" t="s">
        <v>201</v>
      </c>
      <c r="C36" s="139" t="s">
        <v>202</v>
      </c>
      <c r="D36" s="139"/>
      <c r="E36" s="140"/>
    </row>
    <row r="37" spans="1:5" s="5" customFormat="1">
      <c r="A37" s="131"/>
      <c r="B37" s="42"/>
      <c r="C37" s="141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Chapter 3</vt:lpstr>
      <vt:lpstr>Chapter 4</vt:lpstr>
      <vt:lpstr>Chapter 5</vt:lpstr>
    </vt:vector>
  </TitlesOfParts>
  <Company>University of Washington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Geoffrey Loftus</dc:creator>
  <cp:lastModifiedBy>Geoffrey Loftus</cp:lastModifiedBy>
  <dcterms:created xsi:type="dcterms:W3CDTF">2010-11-24T16:37:07Z</dcterms:created>
  <dcterms:modified xsi:type="dcterms:W3CDTF">2017-02-10T19:41:22Z</dcterms:modified>
</cp:coreProperties>
</file>